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491" windowWidth="12855" windowHeight="6465" firstSheet="11" activeTab="15"/>
  </bookViews>
  <sheets>
    <sheet name="valoración de analistas" sheetId="1" r:id="rId1"/>
    <sheet name="ratios por sectores" sheetId="2" r:id="rId2"/>
    <sheet name="Utilities" sheetId="3" r:id="rId3"/>
    <sheet name="Construcción" sheetId="4" r:id="rId4"/>
    <sheet name="autobuses" sheetId="5" r:id="rId5"/>
    <sheet name="hoteles" sheetId="6" r:id="rId6"/>
    <sheet name="resumen" sheetId="7" r:id="rId7"/>
    <sheet name="damodaran" sheetId="8" r:id="rId8"/>
    <sheet name="vol 28 empresas" sheetId="9" r:id="rId9"/>
    <sheet name="Múltiplos-t" sheetId="10" r:id="rId10"/>
    <sheet name="rec analistas" sheetId="11" r:id="rId11"/>
    <sheet name="rec ana españa" sheetId="12" r:id="rId12"/>
    <sheet name="bancos" sheetId="13" r:id="rId13"/>
    <sheet name="internet" sheetId="14" r:id="rId14"/>
    <sheet name="INTERNET 12-4-01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<sst xmlns="http://schemas.openxmlformats.org/spreadsheetml/2006/main" count="826" uniqueCount="559">
  <si>
    <t xml:space="preserve">Industrial Services     </t>
  </si>
  <si>
    <t xml:space="preserve">Insurance (Life)        </t>
  </si>
  <si>
    <t>Insurance (Prop/Casualty</t>
  </si>
  <si>
    <t xml:space="preserve">Internet                </t>
  </si>
  <si>
    <t xml:space="preserve">Publicidad            </t>
  </si>
  <si>
    <t xml:space="preserve">Compañías aéreas           </t>
  </si>
  <si>
    <t>Automóviles</t>
  </si>
  <si>
    <t xml:space="preserve">Componentes automóvil        </t>
  </si>
  <si>
    <t xml:space="preserve">Bancos                    </t>
  </si>
  <si>
    <t xml:space="preserve">Bebidas refrescantes   </t>
  </si>
  <si>
    <t xml:space="preserve">Ordenadores  </t>
  </si>
  <si>
    <t>Software</t>
  </si>
  <si>
    <t>Eléctricas</t>
  </si>
  <si>
    <t xml:space="preserve">Alimentación         </t>
  </si>
  <si>
    <t xml:space="preserve">Prensa             </t>
  </si>
  <si>
    <t>P/LFCF</t>
  </si>
  <si>
    <t>Price to levered free cash flow</t>
  </si>
  <si>
    <t>P/CFac</t>
  </si>
  <si>
    <t>Capitalización/cash flow para las acciones recurrente</t>
  </si>
  <si>
    <t>Enterprise value to unlevered free cash flow</t>
  </si>
  <si>
    <t>Productos hogar</t>
  </si>
  <si>
    <t>Grandes almacenes</t>
  </si>
  <si>
    <t>P/E,   PER</t>
  </si>
  <si>
    <t>Price earnings (PER) to growth</t>
  </si>
  <si>
    <t>Materiales</t>
  </si>
  <si>
    <t>Papel</t>
  </si>
  <si>
    <t>Químico</t>
  </si>
  <si>
    <t>Metales y minería</t>
  </si>
  <si>
    <t>Construcción</t>
  </si>
  <si>
    <t>Servicios</t>
  </si>
  <si>
    <t>Bienes de equipo</t>
  </si>
  <si>
    <t>ACOM</t>
  </si>
  <si>
    <t>ANSR</t>
  </si>
  <si>
    <t>BRNC</t>
  </si>
  <si>
    <t>CATP</t>
  </si>
  <si>
    <t>CBIS</t>
  </si>
  <si>
    <t>DTPIR</t>
  </si>
  <si>
    <t>DTAS</t>
  </si>
  <si>
    <t>INFT</t>
  </si>
  <si>
    <t>IIXL</t>
  </si>
  <si>
    <t>IGTE</t>
  </si>
  <si>
    <t>LNTE</t>
  </si>
  <si>
    <t>LUMT</t>
  </si>
  <si>
    <t>MRCH</t>
  </si>
  <si>
    <t>MMPT</t>
  </si>
  <si>
    <t>OGNC</t>
  </si>
  <si>
    <t>PXCM</t>
  </si>
  <si>
    <t>RAZF</t>
  </si>
  <si>
    <t>SAPE</t>
  </si>
  <si>
    <t>SCNT</t>
  </si>
  <si>
    <t>VIAN</t>
  </si>
  <si>
    <t>XPDR</t>
  </si>
  <si>
    <t>P/VENTAS</t>
  </si>
  <si>
    <t>P/VALOR CONTABLE</t>
  </si>
  <si>
    <t>CISCO</t>
  </si>
  <si>
    <t>Internet Software&amp; Services Industry</t>
  </si>
  <si>
    <t>Networking &amp;Communications Devices Industry</t>
  </si>
  <si>
    <t>Business services Industry</t>
  </si>
  <si>
    <t>Siam Cement</t>
  </si>
  <si>
    <t>Acciona</t>
  </si>
  <si>
    <t>ACS</t>
  </si>
  <si>
    <t>(1) Note:estimates for 2002 for US hotel companies were unvailable</t>
  </si>
  <si>
    <t>P/VC</t>
  </si>
  <si>
    <t>Máximo</t>
  </si>
  <si>
    <t>Mínimo</t>
  </si>
  <si>
    <t>Div/P (%)</t>
  </si>
  <si>
    <t>Capitalización/beneficio</t>
  </si>
  <si>
    <t>Price earnings ratio</t>
  </si>
  <si>
    <t>Price to cash earnings</t>
  </si>
  <si>
    <t>P/CF</t>
  </si>
  <si>
    <t>Price to sales</t>
  </si>
  <si>
    <t>P/S</t>
  </si>
  <si>
    <t>Capitalización/ventas</t>
  </si>
  <si>
    <t>P/V</t>
  </si>
  <si>
    <t>sector</t>
  </si>
  <si>
    <t>EV/BV</t>
  </si>
  <si>
    <t>EV/     EBITDA</t>
  </si>
  <si>
    <t>ROE</t>
  </si>
  <si>
    <t>Payout</t>
  </si>
  <si>
    <t>Beta</t>
  </si>
  <si>
    <t>ROC</t>
  </si>
  <si>
    <t>Value/EBIT</t>
  </si>
  <si>
    <t>Value/EBIT(1-t)</t>
  </si>
  <si>
    <t>Net Margin</t>
  </si>
  <si>
    <t>Expected Growth</t>
  </si>
  <si>
    <t>Dragados</t>
  </si>
  <si>
    <t>FCC</t>
  </si>
  <si>
    <t>Ferrovial</t>
  </si>
  <si>
    <t>Empresa</t>
  </si>
  <si>
    <t>P (precio)</t>
  </si>
  <si>
    <t>Ventas</t>
  </si>
  <si>
    <t>Comprador</t>
  </si>
  <si>
    <t>comprada</t>
  </si>
  <si>
    <t>(mill. euros)</t>
  </si>
  <si>
    <t>P/ventas</t>
  </si>
  <si>
    <t>Enterprise value to book value</t>
  </si>
  <si>
    <t>(deuda + capitalización)/(deuda + valor contable de las acciones)</t>
  </si>
  <si>
    <t>(deuda + capitalización)/ventas</t>
  </si>
  <si>
    <t>Internet Capital Group</t>
  </si>
  <si>
    <t>Quepasa.com</t>
  </si>
  <si>
    <t>Lante Corporation</t>
  </si>
  <si>
    <t>Salon.com</t>
  </si>
  <si>
    <t>Luminant Worldwide</t>
  </si>
  <si>
    <t>Sportsline</t>
  </si>
  <si>
    <t>MarchFIRST</t>
  </si>
  <si>
    <t>StarMedia</t>
  </si>
  <si>
    <t>Modem Media, Inc</t>
  </si>
  <si>
    <t>Student Adverage</t>
  </si>
  <si>
    <t>Organic, Inc</t>
  </si>
  <si>
    <t>Switchboard</t>
  </si>
  <si>
    <t>Proxicom</t>
  </si>
  <si>
    <t>Razorfish</t>
  </si>
  <si>
    <t>TheKnot Inc.</t>
  </si>
  <si>
    <t>Sapient</t>
  </si>
  <si>
    <t>Scient Corporation</t>
  </si>
  <si>
    <t>Tickets.com</t>
  </si>
  <si>
    <t>Viant Corporation</t>
  </si>
  <si>
    <t>Travelocity.com</t>
  </si>
  <si>
    <t>Xpedior</t>
  </si>
  <si>
    <t>Women.com Networks</t>
  </si>
  <si>
    <t>Yahoo</t>
  </si>
  <si>
    <t>Cambridge Technology</t>
  </si>
  <si>
    <t>TicketMaster CitySearch</t>
  </si>
  <si>
    <t>Capitalización / ventas</t>
  </si>
  <si>
    <t xml:space="preserve"> 14 febrero 2000</t>
  </si>
  <si>
    <t xml:space="preserve"> 23 octubre 2000</t>
  </si>
  <si>
    <t>Aceralia</t>
  </si>
  <si>
    <t>Acerinox</t>
  </si>
  <si>
    <t>Acesa</t>
  </si>
  <si>
    <t>Alba</t>
  </si>
  <si>
    <t>Altadis</t>
  </si>
  <si>
    <t>Amadeus</t>
  </si>
  <si>
    <t>Bankinter</t>
  </si>
  <si>
    <t>BBVA</t>
  </si>
  <si>
    <t>BSCH</t>
  </si>
  <si>
    <t>Cantábrico</t>
  </si>
  <si>
    <t>Continente</t>
  </si>
  <si>
    <t>Gas natural</t>
  </si>
  <si>
    <t>Indra</t>
  </si>
  <si>
    <t>Popular</t>
  </si>
  <si>
    <t>Prisa</t>
  </si>
  <si>
    <t>Red Eléctrica</t>
  </si>
  <si>
    <t>Repsol</t>
  </si>
  <si>
    <t>Sogecable</t>
  </si>
  <si>
    <t>Sol Melia</t>
  </si>
  <si>
    <t>Terra</t>
  </si>
  <si>
    <t>Tele pizza</t>
  </si>
  <si>
    <t>Telefónica</t>
  </si>
  <si>
    <t>Vallehermoso</t>
  </si>
  <si>
    <t>Zeltia</t>
  </si>
  <si>
    <t>promedio</t>
  </si>
  <si>
    <t>NA</t>
  </si>
  <si>
    <t xml:space="preserve">Bank (Canadian)         </t>
  </si>
  <si>
    <t xml:space="preserve">Bank (Foreign)          </t>
  </si>
  <si>
    <t xml:space="preserve">Bank (Midwest)          </t>
  </si>
  <si>
    <t xml:space="preserve">Beverage (Alcoholic)    </t>
  </si>
  <si>
    <t xml:space="preserve">Beverage (Soft Drink)   </t>
  </si>
  <si>
    <t xml:space="preserve">Building Materials      </t>
  </si>
  <si>
    <t xml:space="preserve">Cable TV                </t>
  </si>
  <si>
    <t xml:space="preserve">Canadian Energy         </t>
  </si>
  <si>
    <t xml:space="preserve">Cement &amp; Aggregates     </t>
  </si>
  <si>
    <t xml:space="preserve">Chemical (Basic)        </t>
  </si>
  <si>
    <t xml:space="preserve">Chemical (Diversified)  </t>
  </si>
  <si>
    <t xml:space="preserve">Chemical (Specialty)    </t>
  </si>
  <si>
    <t xml:space="preserve">Computer &amp; Peripherals  </t>
  </si>
  <si>
    <t>Computer Software &amp; Svcs</t>
  </si>
  <si>
    <t xml:space="preserve">Diversified Co.         </t>
  </si>
  <si>
    <t xml:space="preserve">Drug                    </t>
  </si>
  <si>
    <t xml:space="preserve">Drugstore               </t>
  </si>
  <si>
    <t xml:space="preserve">Educational Services    </t>
  </si>
  <si>
    <t>Electric Util. (Central)</t>
  </si>
  <si>
    <t xml:space="preserve">Electric Utility (East) </t>
  </si>
  <si>
    <t xml:space="preserve">Electric Utility (West) </t>
  </si>
  <si>
    <t xml:space="preserve">Electrical Equipment    </t>
  </si>
  <si>
    <t xml:space="preserve">Electronics             </t>
  </si>
  <si>
    <t xml:space="preserve">Entertainment           </t>
  </si>
  <si>
    <t xml:space="preserve">Environmental           </t>
  </si>
  <si>
    <t xml:space="preserve">Financial Svcs. (Div.)  </t>
  </si>
  <si>
    <t xml:space="preserve">Food Processing         </t>
  </si>
  <si>
    <t xml:space="preserve">Food Wholesalers        </t>
  </si>
  <si>
    <t>P/NAV</t>
  </si>
  <si>
    <t>Div/P</t>
  </si>
  <si>
    <t>ROE/P/BV</t>
  </si>
  <si>
    <t>Price (last)</t>
  </si>
  <si>
    <t>EPS 00</t>
  </si>
  <si>
    <t>EPS 01</t>
  </si>
  <si>
    <t>EPS 02</t>
  </si>
  <si>
    <t>BVS 00</t>
  </si>
  <si>
    <t>BVS 01</t>
  </si>
  <si>
    <t>NAVs</t>
  </si>
  <si>
    <t>DPS 00</t>
  </si>
  <si>
    <t>DPS 01</t>
  </si>
  <si>
    <t>Target</t>
  </si>
  <si>
    <t>Big cap</t>
  </si>
  <si>
    <t>Banco Popular</t>
  </si>
  <si>
    <t>Small cap</t>
  </si>
  <si>
    <t>Banco Pastor</t>
  </si>
  <si>
    <t>Banco Zaragozano</t>
  </si>
  <si>
    <t>n.a.</t>
  </si>
  <si>
    <t>Banco Valencia</t>
  </si>
  <si>
    <t>BCP</t>
  </si>
  <si>
    <t>BES</t>
  </si>
  <si>
    <t>BPI</t>
  </si>
  <si>
    <t>AVERAGE BIG CAPS</t>
  </si>
  <si>
    <t>AVERAGE SMALL CAP EX BANKINTER</t>
  </si>
  <si>
    <t>PREMIUM</t>
  </si>
  <si>
    <t>bancos españoles</t>
  </si>
  <si>
    <t>bancos portugueses</t>
  </si>
  <si>
    <t xml:space="preserve">Natural Gas (Distrib.)  </t>
  </si>
  <si>
    <t>Natural Gas (Diversified</t>
  </si>
  <si>
    <t xml:space="preserve">Newspaper               </t>
  </si>
  <si>
    <t xml:space="preserve">Office Equip &amp; Supplies </t>
  </si>
  <si>
    <t>Oilfield Services/Equip.</t>
  </si>
  <si>
    <t xml:space="preserve">Packaging &amp; Container   </t>
  </si>
  <si>
    <t xml:space="preserve">Paper &amp; Forest Products </t>
  </si>
  <si>
    <t xml:space="preserve">Petroleum (Integrated)  </t>
  </si>
  <si>
    <t>P/EBITDA</t>
  </si>
  <si>
    <t>P/EBIT</t>
  </si>
  <si>
    <t>Continental Auto</t>
  </si>
  <si>
    <t>Auto Res</t>
  </si>
  <si>
    <t>Llorente</t>
  </si>
  <si>
    <t>Alsa</t>
  </si>
  <si>
    <t>Enatcar</t>
  </si>
  <si>
    <t>Comparables valuation (2000E)</t>
  </si>
  <si>
    <t>PEG</t>
  </si>
  <si>
    <t>Accor</t>
  </si>
  <si>
    <t>NH Hoteles</t>
  </si>
  <si>
    <t>Scandic Hotels</t>
  </si>
  <si>
    <t>Dividend Yield</t>
  </si>
  <si>
    <t>Price to book value</t>
  </si>
  <si>
    <t xml:space="preserve">Household Products      </t>
  </si>
  <si>
    <t xml:space="preserve">Telecom. Equipment      </t>
  </si>
  <si>
    <t xml:space="preserve">Telecom. Services       </t>
  </si>
  <si>
    <t xml:space="preserve">Textile                 </t>
  </si>
  <si>
    <t xml:space="preserve">Thrift                  </t>
  </si>
  <si>
    <t xml:space="preserve">Tire &amp; Rubber           </t>
  </si>
  <si>
    <t xml:space="preserve">Tobacco                 </t>
  </si>
  <si>
    <t xml:space="preserve">Toiletries/Cosmetics    </t>
  </si>
  <si>
    <t>Trucking/Transp. Leasing</t>
  </si>
  <si>
    <t xml:space="preserve">Utility (Foreign)       </t>
  </si>
  <si>
    <t xml:space="preserve">Water Utility           </t>
  </si>
  <si>
    <t xml:space="preserve">Wireless Networking     </t>
  </si>
  <si>
    <t>Total mercado</t>
  </si>
  <si>
    <t>Petróleo</t>
  </si>
  <si>
    <t>Instrumentos precisión</t>
  </si>
  <si>
    <t xml:space="preserve">Fondos inmobiliarios                </t>
  </si>
  <si>
    <t xml:space="preserve">Brokers    </t>
  </si>
  <si>
    <t xml:space="preserve">Semiconductores         </t>
  </si>
  <si>
    <t xml:space="preserve">Acero         </t>
  </si>
  <si>
    <t xml:space="preserve">Tabaco                 </t>
  </si>
  <si>
    <t>Leasing transportes</t>
  </si>
  <si>
    <t>*</t>
  </si>
  <si>
    <t xml:space="preserve">Telecomunicaciones       </t>
  </si>
  <si>
    <t>Químicas</t>
  </si>
  <si>
    <t>Farmacéuticas</t>
  </si>
  <si>
    <t>Equipos eléctricos</t>
  </si>
  <si>
    <t>Servicios financieros</t>
  </si>
  <si>
    <t>Ferrocarril</t>
  </si>
  <si>
    <t>Papeleras</t>
  </si>
  <si>
    <t xml:space="preserve">Gas Natural </t>
  </si>
  <si>
    <t xml:space="preserve">Suministros hospitalarios       </t>
  </si>
  <si>
    <t>Empresas diversificadas</t>
  </si>
  <si>
    <t xml:space="preserve">Electrónica             </t>
  </si>
  <si>
    <t>Empresas de e.servicios</t>
  </si>
  <si>
    <t>DOT COMS</t>
  </si>
  <si>
    <t>Agency. Com</t>
  </si>
  <si>
    <t>About.com</t>
  </si>
  <si>
    <t>Answerthink</t>
  </si>
  <si>
    <t>Amazon.com</t>
  </si>
  <si>
    <t>Braun Consulting</t>
  </si>
  <si>
    <t>El sitio</t>
  </si>
  <si>
    <t>Excite@Home</t>
  </si>
  <si>
    <t>C-bridge Internet Solutions</t>
  </si>
  <si>
    <t xml:space="preserve">Gemstar </t>
  </si>
  <si>
    <t>CMGI</t>
  </si>
  <si>
    <t>Homestore.com</t>
  </si>
  <si>
    <t>Diamond Tech. Partners</t>
  </si>
  <si>
    <t>iGo</t>
  </si>
  <si>
    <t>Digitas Inc.</t>
  </si>
  <si>
    <t>InfoSpace.com</t>
  </si>
  <si>
    <t>Inforte Corp.</t>
  </si>
  <si>
    <t>iTurf</t>
  </si>
  <si>
    <t>iXL Enterprises, Inc.</t>
  </si>
  <si>
    <t>Liberate</t>
  </si>
  <si>
    <t>iGate Capital Corporation</t>
  </si>
  <si>
    <t>Promotion.com</t>
  </si>
  <si>
    <t>Capitalización/valor contable de las acciones</t>
  </si>
  <si>
    <t>Abreviatura y significado en inglés</t>
  </si>
  <si>
    <t>Capitalización/número de clientes</t>
  </si>
  <si>
    <t>Capitalización/ventas en unidades físicas</t>
  </si>
  <si>
    <t>Capitalización/capacidad productiva</t>
  </si>
  <si>
    <t>Enterprise value to EBITDA</t>
  </si>
  <si>
    <t>Enterprise value to sales</t>
  </si>
  <si>
    <t>EV/S</t>
  </si>
  <si>
    <t>Enterprise value to EBITDA growth</t>
  </si>
  <si>
    <t>Abreviatura y significado en castellano</t>
  </si>
  <si>
    <t>P/AV</t>
  </si>
  <si>
    <t>Price to asset value</t>
  </si>
  <si>
    <t>Price to customer</t>
  </si>
  <si>
    <t>PER</t>
  </si>
  <si>
    <t>EV/EBITDA</t>
  </si>
  <si>
    <t>Residual Income</t>
  </si>
  <si>
    <t>EV/EG</t>
  </si>
  <si>
    <t>DCF</t>
  </si>
  <si>
    <t>P/BV</t>
  </si>
  <si>
    <t>FCF</t>
  </si>
  <si>
    <t>P/CE</t>
  </si>
  <si>
    <t>EV/Sales</t>
  </si>
  <si>
    <t>P/Sales</t>
  </si>
  <si>
    <t>EV/FCF</t>
  </si>
  <si>
    <t>EV/Plant</t>
  </si>
  <si>
    <t>PER to Growth</t>
  </si>
  <si>
    <t>Sector</t>
  </si>
  <si>
    <t>Subsector</t>
  </si>
  <si>
    <t>Fabricantes</t>
  </si>
  <si>
    <t>Componentes</t>
  </si>
  <si>
    <t>Bancos</t>
  </si>
  <si>
    <t>Strong buy</t>
  </si>
  <si>
    <t>Buy</t>
  </si>
  <si>
    <t>Hold</t>
  </si>
  <si>
    <t>Defensa</t>
  </si>
  <si>
    <t>Alimentación y tabaco</t>
  </si>
  <si>
    <t>Productores de alimentos</t>
  </si>
  <si>
    <t>Pubs y cervecerías</t>
  </si>
  <si>
    <t>Bebidas alcohólicas</t>
  </si>
  <si>
    <t>Tabaco</t>
  </si>
  <si>
    <t>Sanidad</t>
  </si>
  <si>
    <t>Seguros</t>
  </si>
  <si>
    <t>Ocio</t>
  </si>
  <si>
    <t>Media</t>
  </si>
  <si>
    <t>Gas y Petróleo</t>
  </si>
  <si>
    <t>Integrado</t>
  </si>
  <si>
    <t>Inmobiliarias</t>
  </si>
  <si>
    <t>Ropa</t>
  </si>
  <si>
    <t xml:space="preserve">Comida </t>
  </si>
  <si>
    <t>Sell</t>
  </si>
  <si>
    <t>Strong Sell</t>
  </si>
  <si>
    <t xml:space="preserve">Desde </t>
  </si>
  <si>
    <t xml:space="preserve">    A</t>
  </si>
  <si>
    <t xml:space="preserve">            </t>
  </si>
  <si>
    <t>Suma</t>
  </si>
  <si>
    <t>mantener</t>
  </si>
  <si>
    <t>vender</t>
  </si>
  <si>
    <t>comprar</t>
  </si>
  <si>
    <t>compra agresiva</t>
  </si>
  <si>
    <t>venta agresiva</t>
  </si>
  <si>
    <t>%</t>
  </si>
  <si>
    <t xml:space="preserve">R.E.I.T.                </t>
  </si>
  <si>
    <t xml:space="preserve">Railroad                </t>
  </si>
  <si>
    <t xml:space="preserve">Recreation              </t>
  </si>
  <si>
    <t xml:space="preserve">Restaurant              </t>
  </si>
  <si>
    <t xml:space="preserve">Retail (Special Lines)  </t>
  </si>
  <si>
    <t xml:space="preserve">Retail Building Supply  </t>
  </si>
  <si>
    <t xml:space="preserve">Retail Store            </t>
  </si>
  <si>
    <t xml:space="preserve">Securities Brokerage    </t>
  </si>
  <si>
    <t xml:space="preserve">Semiconductor           </t>
  </si>
  <si>
    <t>Bienes de lujo</t>
  </si>
  <si>
    <t>Tecnología</t>
  </si>
  <si>
    <t>Telecomunicaciones</t>
  </si>
  <si>
    <t>Transporte</t>
  </si>
  <si>
    <t xml:space="preserve">Petroleum (Producing)   </t>
  </si>
  <si>
    <t xml:space="preserve">Precision Instrument    </t>
  </si>
  <si>
    <t xml:space="preserve">Publishing              </t>
  </si>
  <si>
    <t>Club Med</t>
  </si>
  <si>
    <t>Hilton Group</t>
  </si>
  <si>
    <t>Hilton Hotels Corp.</t>
  </si>
  <si>
    <t>Millennium &amp; Copthorne</t>
  </si>
  <si>
    <t xml:space="preserve">Promedio </t>
  </si>
  <si>
    <t>Bass</t>
  </si>
  <si>
    <t>Capitalización/valor contable de los activos</t>
  </si>
  <si>
    <t>Sol Meliá</t>
  </si>
  <si>
    <t>Thistle Hotels</t>
  </si>
  <si>
    <t>Marriot Int'l</t>
  </si>
  <si>
    <t>Starwood</t>
  </si>
  <si>
    <t xml:space="preserve">Promedio Norteamérica </t>
  </si>
  <si>
    <t xml:space="preserve">Semiconductor Cap Equip </t>
  </si>
  <si>
    <t xml:space="preserve">Shoe                    </t>
  </si>
  <si>
    <t xml:space="preserve">Steel (General)         </t>
  </si>
  <si>
    <t xml:space="preserve">Steel (Integrated)      </t>
  </si>
  <si>
    <t>Capitaliza-ción (mm)</t>
  </si>
  <si>
    <t>Hyder</t>
  </si>
  <si>
    <t>Kelda</t>
  </si>
  <si>
    <t>Pennon</t>
  </si>
  <si>
    <t>Severn Trent</t>
  </si>
  <si>
    <t>Thames</t>
  </si>
  <si>
    <t>United Utilities</t>
  </si>
  <si>
    <t>2000E</t>
  </si>
  <si>
    <t>2001E</t>
  </si>
  <si>
    <t>2002E</t>
  </si>
  <si>
    <t>CRH</t>
  </si>
  <si>
    <t>Holderbank</t>
  </si>
  <si>
    <t>Lafarge</t>
  </si>
  <si>
    <t>Saint Gobain</t>
  </si>
  <si>
    <t>Cemex</t>
  </si>
  <si>
    <t>Lafarge Corporation</t>
  </si>
  <si>
    <t>Martin Marietta Materials</t>
  </si>
  <si>
    <t>Vulcan Materials</t>
  </si>
  <si>
    <t xml:space="preserve">P/BV </t>
  </si>
  <si>
    <t>Aéreo</t>
  </si>
  <si>
    <t>P/CE relativo y P/S</t>
  </si>
  <si>
    <t>EV/EBITDA, EV/S, P/CE</t>
  </si>
  <si>
    <t>P/LFCF y EV/EBITDA</t>
  </si>
  <si>
    <t>P/LFCF, EV/FCF, PER y EV/EBITDA</t>
  </si>
  <si>
    <t>EV/EBITDA, ROCE, P/LFCF, PER y PER to growth</t>
  </si>
  <si>
    <t>PER, EV/EBITDA y EV/S</t>
  </si>
  <si>
    <t>EV/EBITDA y EV/CE</t>
  </si>
  <si>
    <t>ROCE, PER to growth y PER relativo</t>
  </si>
  <si>
    <t>ROCE</t>
  </si>
  <si>
    <t>PER, PER relativo al S&amp;P y EV/EBITDA</t>
  </si>
  <si>
    <t>PER relativo, EV/EBITDA y DCF</t>
  </si>
  <si>
    <t>PER y EV/CE</t>
  </si>
  <si>
    <t>P/FAD, EV/EBITDA y P/NAV</t>
  </si>
  <si>
    <t>PER relativo al mercado y al sector y EV/EBITDA</t>
  </si>
  <si>
    <t>Ingenieria</t>
  </si>
  <si>
    <t>ASP</t>
  </si>
  <si>
    <t>Breakaway Solutions</t>
  </si>
  <si>
    <t>Commtouch Software, Ltd</t>
  </si>
  <si>
    <t>Corio, Inc</t>
  </si>
  <si>
    <t>Critical Path, Inc.</t>
  </si>
  <si>
    <t>Digex, Inc</t>
  </si>
  <si>
    <t>Exodus Communications, Inc.</t>
  </si>
  <si>
    <t>Future Link Corp.</t>
  </si>
  <si>
    <t>Interliant, Inc.</t>
  </si>
  <si>
    <t>Mail.com</t>
  </si>
  <si>
    <t>NaviSite, Inc.</t>
  </si>
  <si>
    <t>Storage Networks, Inc.</t>
  </si>
  <si>
    <t>TriZetto Group, Inc.</t>
  </si>
  <si>
    <t>Tumbleweed</t>
  </si>
  <si>
    <t>Usinternetworking, Inc.</t>
  </si>
  <si>
    <t>WebEx</t>
  </si>
  <si>
    <t>(deuda + capitalización)/free cash flow</t>
  </si>
  <si>
    <t>PER / crecimiento esperado del BPA</t>
  </si>
  <si>
    <t>After-tax Operating Margin</t>
  </si>
  <si>
    <t xml:space="preserve">Advertising             </t>
  </si>
  <si>
    <t xml:space="preserve">Aerospace/Defense       </t>
  </si>
  <si>
    <t xml:space="preserve">Air Transport           </t>
  </si>
  <si>
    <t xml:space="preserve">Apparel                 </t>
  </si>
  <si>
    <t xml:space="preserve">Auto &amp; Truck            </t>
  </si>
  <si>
    <t xml:space="preserve">Auto Parts (OEM)        </t>
  </si>
  <si>
    <t>Utilities</t>
  </si>
  <si>
    <t>EVN</t>
  </si>
  <si>
    <t>Verbund</t>
  </si>
  <si>
    <t>Electrabel</t>
  </si>
  <si>
    <t>Fortum</t>
  </si>
  <si>
    <t>Vivendi</t>
  </si>
  <si>
    <t>Suez LdE</t>
  </si>
  <si>
    <t>RWE</t>
  </si>
  <si>
    <t>E.ON</t>
  </si>
  <si>
    <t>Edison</t>
  </si>
  <si>
    <t>ENEL</t>
  </si>
  <si>
    <t>EDP</t>
  </si>
  <si>
    <t>LOS 35 DEL IBEX</t>
  </si>
  <si>
    <t>PER relativo</t>
  </si>
  <si>
    <t>PER y PER relativo</t>
  </si>
  <si>
    <t>PER y P/CE</t>
  </si>
  <si>
    <t>(deuda + capitalización)/EBITDA/crecimiento del EBITDA</t>
  </si>
  <si>
    <t>(deuda + capitalización)/EBITDA</t>
  </si>
  <si>
    <t>Capitalización/cash flow contable</t>
  </si>
  <si>
    <t>Agbar</t>
  </si>
  <si>
    <t>Endesa</t>
  </si>
  <si>
    <t>Iberdrola</t>
  </si>
  <si>
    <t>Unión Fenosa</t>
  </si>
  <si>
    <t>Hidrocantábrico</t>
  </si>
  <si>
    <t>REE</t>
  </si>
  <si>
    <t>Sydkraft A (SKr)</t>
  </si>
  <si>
    <t>Dispersión</t>
  </si>
  <si>
    <t>British Energy</t>
  </si>
  <si>
    <t>National Grid</t>
  </si>
  <si>
    <t>National Power</t>
  </si>
  <si>
    <t>PowerGen</t>
  </si>
  <si>
    <t>Scottish Power</t>
  </si>
  <si>
    <t>Scottish &amp; Southern</t>
  </si>
  <si>
    <t>Desviación típica</t>
  </si>
  <si>
    <t>Anglian Water</t>
  </si>
  <si>
    <t>VOLATILIDADES</t>
  </si>
  <si>
    <t>beneficio</t>
  </si>
  <si>
    <t>EBITDA</t>
  </si>
  <si>
    <t>dividendo</t>
  </si>
  <si>
    <t>ROA</t>
  </si>
  <si>
    <t>ACERINOX</t>
  </si>
  <si>
    <t>ACESA</t>
  </si>
  <si>
    <t>AG.BARCELONA</t>
  </si>
  <si>
    <t>AMPER</t>
  </si>
  <si>
    <t>ASTU. ZINC</t>
  </si>
  <si>
    <t>AUMAR</t>
  </si>
  <si>
    <t>B.POPULAR</t>
  </si>
  <si>
    <t>B.SANTANDER</t>
  </si>
  <si>
    <t>BANKINTER</t>
  </si>
  <si>
    <t>BBV</t>
  </si>
  <si>
    <t>BCH</t>
  </si>
  <si>
    <t>CORP.ALBA</t>
  </si>
  <si>
    <t>C.MAPFRE</t>
  </si>
  <si>
    <t>DRAGADOS</t>
  </si>
  <si>
    <t>ENDESA</t>
  </si>
  <si>
    <t>GAS NATURAL</t>
  </si>
  <si>
    <t>H.CANTABRICO</t>
  </si>
  <si>
    <t>IBERDROLA</t>
  </si>
  <si>
    <t>PRYCA</t>
  </si>
  <si>
    <t>PULEVA</t>
  </si>
  <si>
    <t>REPSOL</t>
  </si>
  <si>
    <t>TABACALE.</t>
  </si>
  <si>
    <t>TELEFONICA</t>
  </si>
  <si>
    <t>TUBACEX</t>
  </si>
  <si>
    <t>UNION FENOSA</t>
  </si>
  <si>
    <t>URALITA</t>
  </si>
  <si>
    <t>VALLEHER.</t>
  </si>
  <si>
    <t>VISCOFAN</t>
  </si>
  <si>
    <t>Promedio</t>
  </si>
  <si>
    <t>AG.BARCE.</t>
  </si>
  <si>
    <t>ASTU.ZINC.</t>
  </si>
  <si>
    <t>GAS NATUR.</t>
  </si>
  <si>
    <t>TELEFONIC.</t>
  </si>
  <si>
    <t>Total</t>
  </si>
  <si>
    <t>PROMEDIO</t>
  </si>
  <si>
    <t>EV / EBITDA</t>
  </si>
  <si>
    <t>PRECIO / VALOR CONTABLE</t>
  </si>
  <si>
    <t>P/Customer</t>
  </si>
  <si>
    <t>P/units</t>
  </si>
  <si>
    <t>Price to units</t>
  </si>
  <si>
    <t>P/output</t>
  </si>
  <si>
    <t>Price to output</t>
  </si>
  <si>
    <t xml:space="preserve">Investment Co.          </t>
  </si>
  <si>
    <t>Investment Co. (Foreign)</t>
  </si>
  <si>
    <t>Auto Parts (Replacement)</t>
  </si>
  <si>
    <t xml:space="preserve">Bank                    </t>
  </si>
  <si>
    <t>Múltiplos más utilizados</t>
  </si>
  <si>
    <t xml:space="preserve">P/AV </t>
  </si>
  <si>
    <t>Viajeros por carretera</t>
  </si>
  <si>
    <t>EV/E to EBITDA growth, EV/S y P/cliente</t>
  </si>
  <si>
    <t>Software, equipo, semiconductores</t>
  </si>
  <si>
    <t xml:space="preserve"> bienes de consumo</t>
  </si>
  <si>
    <t>Minoristas y</t>
  </si>
  <si>
    <t>Automóvil</t>
  </si>
  <si>
    <t>PER, PER to growth, EV/S y EV/E to EBITDA growth</t>
  </si>
  <si>
    <t>TABACALERA</t>
  </si>
  <si>
    <t>Foreign Electron/Entertn</t>
  </si>
  <si>
    <t xml:space="preserve">Foreign Telecom.        </t>
  </si>
  <si>
    <t xml:space="preserve">Furn./Home Furnishings  </t>
  </si>
  <si>
    <t xml:space="preserve">Gold/Silver Mining      </t>
  </si>
  <si>
    <t xml:space="preserve">Grocery                 </t>
  </si>
  <si>
    <t xml:space="preserve">Healthcare Info Systems </t>
  </si>
  <si>
    <t xml:space="preserve">Home Appliance          </t>
  </si>
  <si>
    <t xml:space="preserve">Homebuilding            </t>
  </si>
  <si>
    <t xml:space="preserve">Hotel/Gaming            </t>
  </si>
  <si>
    <t xml:space="preserve">Machinery               </t>
  </si>
  <si>
    <t xml:space="preserve">Manuf. Housing/Rec Veh  </t>
  </si>
  <si>
    <t xml:space="preserve">Maritime                </t>
  </si>
  <si>
    <t xml:space="preserve">Medical Services        </t>
  </si>
  <si>
    <t xml:space="preserve">Medical Supplies        </t>
  </si>
  <si>
    <t xml:space="preserve">Metal Fabricating       </t>
  </si>
  <si>
    <t xml:space="preserve">Metals &amp; Mining (Div.)  </t>
  </si>
  <si>
    <t>Capitalización</t>
  </si>
  <si>
    <t>valor contable</t>
  </si>
  <si>
    <t>Aguas Bna.</t>
  </si>
  <si>
    <t>TPI</t>
  </si>
  <si>
    <t>Market Cap</t>
  </si>
  <si>
    <t>Insider Holdings</t>
  </si>
  <si>
    <t>Institutional Holdings</t>
  </si>
  <si>
    <t>Volati-lidad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</si>
</sst>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00"/>
    <numFmt numFmtId="178" formatCode="0.0%"/>
    <numFmt numFmtId="179" formatCode="_(&quot;$&quot;* #,##0_);_(&quot;$&quot;* \(#,##0\);_(&quot;$&quot;* &quot;-&quot;??_);_(@_)"/>
    <numFmt numFmtId="180" formatCode="0.000%"/>
    <numFmt numFmtId="181" formatCode="#,##0.0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9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9"/>
      <name val="Tms Rmn"/>
      <family val="0"/>
    </font>
    <font>
      <sz val="9"/>
      <name val="Arial Narrow"/>
      <family val="0"/>
    </font>
    <font>
      <b/>
      <sz val="9"/>
      <name val="Arial Narrow"/>
      <family val="0"/>
    </font>
    <font>
      <i/>
      <sz val="9"/>
      <name val="Arial Narrow"/>
      <family val="0"/>
    </font>
    <font>
      <b/>
      <i/>
      <sz val="9"/>
      <name val="Arial Narrow"/>
      <family val="0"/>
    </font>
    <font>
      <sz val="8"/>
      <name val="Geneva"/>
      <family val="0"/>
    </font>
    <font>
      <b/>
      <sz val="8"/>
      <name val="Geneva"/>
      <family val="0"/>
    </font>
    <font>
      <b/>
      <sz val="8.25"/>
      <name val="Geneva"/>
      <family val="0"/>
    </font>
    <font>
      <sz val="8.25"/>
      <name val="Geneva"/>
      <family val="0"/>
    </font>
    <font>
      <b/>
      <sz val="8"/>
      <name val="Tms Rmn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i/>
      <sz val="8"/>
      <name val="Arial Narrow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0" xfId="2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179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21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178" fontId="10" fillId="0" borderId="10" xfId="21" applyNumberFormat="1" applyFont="1" applyBorder="1" applyAlignment="1">
      <alignment horizontal="center"/>
    </xf>
    <xf numFmtId="178" fontId="10" fillId="0" borderId="0" xfId="2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/>
    </xf>
    <xf numFmtId="9" fontId="10" fillId="0" borderId="10" xfId="21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0" fontId="10" fillId="0" borderId="10" xfId="0" applyNumberFormat="1" applyFont="1" applyBorder="1" applyAlignment="1">
      <alignment horizontal="center"/>
    </xf>
    <xf numFmtId="10" fontId="11" fillId="0" borderId="10" xfId="0" applyNumberFormat="1" applyFont="1" applyBorder="1" applyAlignment="1">
      <alignment horizontal="center"/>
    </xf>
    <xf numFmtId="178" fontId="11" fillId="0" borderId="10" xfId="21" applyNumberFormat="1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10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3" fontId="10" fillId="0" borderId="10" xfId="2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178" fontId="7" fillId="0" borderId="1" xfId="21" applyNumberFormat="1" applyFont="1" applyBorder="1" applyAlignment="1">
      <alignment horizontal="center"/>
    </xf>
    <xf numFmtId="178" fontId="7" fillId="0" borderId="3" xfId="21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6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76" fontId="10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" xfId="0" applyFont="1" applyBorder="1" applyAlignment="1">
      <alignment horizontal="right"/>
    </xf>
    <xf numFmtId="176" fontId="10" fillId="0" borderId="15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0" fillId="0" borderId="11" xfId="0" applyNumberFormat="1" applyFont="1" applyBorder="1" applyAlignment="1">
      <alignment/>
    </xf>
    <xf numFmtId="176" fontId="13" fillId="0" borderId="2" xfId="0" applyNumberFormat="1" applyFont="1" applyBorder="1" applyAlignment="1">
      <alignment/>
    </xf>
    <xf numFmtId="176" fontId="13" fillId="0" borderId="3" xfId="0" applyNumberFormat="1" applyFont="1" applyBorder="1" applyAlignment="1">
      <alignment/>
    </xf>
    <xf numFmtId="176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176" fontId="11" fillId="0" borderId="5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2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5" xfId="0" applyFont="1" applyBorder="1" applyAlignment="1">
      <alignment/>
    </xf>
    <xf numFmtId="176" fontId="13" fillId="0" borderId="5" xfId="0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176" fontId="10" fillId="0" borderId="3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176" fontId="12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176" fontId="12" fillId="0" borderId="9" xfId="0" applyNumberFormat="1" applyFont="1" applyBorder="1" applyAlignment="1">
      <alignment horizontal="center"/>
    </xf>
    <xf numFmtId="176" fontId="10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176" fontId="12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9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" xfId="0" applyFont="1" applyBorder="1" applyAlignment="1">
      <alignment horizontal="right"/>
    </xf>
    <xf numFmtId="0" fontId="22" fillId="0" borderId="15" xfId="0" applyFont="1" applyBorder="1" applyAlignment="1">
      <alignment/>
    </xf>
    <xf numFmtId="176" fontId="22" fillId="0" borderId="6" xfId="0" applyNumberFormat="1" applyFont="1" applyBorder="1" applyAlignment="1">
      <alignment/>
    </xf>
    <xf numFmtId="176" fontId="22" fillId="0" borderId="8" xfId="0" applyNumberFormat="1" applyFont="1" applyBorder="1" applyAlignment="1">
      <alignment/>
    </xf>
    <xf numFmtId="176" fontId="22" fillId="0" borderId="2" xfId="0" applyNumberFormat="1" applyFont="1" applyBorder="1" applyAlignment="1">
      <alignment/>
    </xf>
    <xf numFmtId="176" fontId="22" fillId="0" borderId="3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15" xfId="0" applyNumberFormat="1" applyFont="1" applyBorder="1" applyAlignment="1">
      <alignment/>
    </xf>
    <xf numFmtId="0" fontId="22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76" fontId="22" fillId="0" borderId="5" xfId="0" applyNumberFormat="1" applyFont="1" applyBorder="1" applyAlignment="1">
      <alignment/>
    </xf>
    <xf numFmtId="176" fontId="22" fillId="0" borderId="9" xfId="0" applyNumberFormat="1" applyFont="1" applyBorder="1" applyAlignment="1">
      <alignment/>
    </xf>
    <xf numFmtId="176" fontId="22" fillId="0" borderId="1" xfId="0" applyNumberFormat="1" applyFont="1" applyBorder="1" applyAlignment="1">
      <alignment/>
    </xf>
    <xf numFmtId="176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176" fontId="22" fillId="0" borderId="7" xfId="0" applyNumberFormat="1" applyFont="1" applyBorder="1" applyAlignment="1">
      <alignment/>
    </xf>
    <xf numFmtId="176" fontId="22" fillId="0" borderId="12" xfId="0" applyNumberFormat="1" applyFont="1" applyBorder="1" applyAlignment="1">
      <alignment/>
    </xf>
    <xf numFmtId="176" fontId="22" fillId="0" borderId="4" xfId="0" applyNumberFormat="1" applyFont="1" applyBorder="1" applyAlignment="1">
      <alignment/>
    </xf>
    <xf numFmtId="176" fontId="22" fillId="0" borderId="10" xfId="0" applyNumberFormat="1" applyFont="1" applyBorder="1" applyAlignment="1">
      <alignment/>
    </xf>
    <xf numFmtId="0" fontId="24" fillId="0" borderId="15" xfId="0" applyFont="1" applyBorder="1" applyAlignment="1">
      <alignment/>
    </xf>
    <xf numFmtId="176" fontId="24" fillId="0" borderId="2" xfId="0" applyNumberFormat="1" applyFont="1" applyBorder="1" applyAlignment="1">
      <alignment/>
    </xf>
    <xf numFmtId="176" fontId="24" fillId="0" borderId="3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6" fontId="24" fillId="0" borderId="5" xfId="0" applyNumberFormat="1" applyFont="1" applyBorder="1" applyAlignment="1">
      <alignment/>
    </xf>
    <xf numFmtId="176" fontId="24" fillId="0" borderId="9" xfId="0" applyNumberFormat="1" applyFont="1" applyBorder="1" applyAlignment="1">
      <alignment/>
    </xf>
    <xf numFmtId="176" fontId="24" fillId="0" borderId="1" xfId="0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0" fontId="24" fillId="0" borderId="1" xfId="0" applyFont="1" applyBorder="1" applyAlignment="1">
      <alignment/>
    </xf>
    <xf numFmtId="176" fontId="23" fillId="0" borderId="5" xfId="0" applyNumberFormat="1" applyFont="1" applyBorder="1" applyAlignment="1">
      <alignment/>
    </xf>
    <xf numFmtId="176" fontId="23" fillId="0" borderId="9" xfId="0" applyNumberFormat="1" applyFont="1" applyBorder="1" applyAlignment="1">
      <alignment/>
    </xf>
    <xf numFmtId="176" fontId="23" fillId="0" borderId="1" xfId="0" applyNumberFormat="1" applyFont="1" applyBorder="1" applyAlignment="1">
      <alignment/>
    </xf>
    <xf numFmtId="176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2" fillId="0" borderId="5" xfId="0" applyFont="1" applyBorder="1" applyAlignment="1">
      <alignment/>
    </xf>
    <xf numFmtId="0" fontId="22" fillId="0" borderId="1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22" fillId="0" borderId="6" xfId="0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7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2" xfId="0" applyFont="1" applyBorder="1" applyAlignment="1">
      <alignment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22" fillId="0" borderId="3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176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22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wrapText="1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6" fontId="22" fillId="0" borderId="10" xfId="0" applyNumberFormat="1" applyFont="1" applyBorder="1" applyAlignment="1">
      <alignment horizontal="center"/>
    </xf>
    <xf numFmtId="178" fontId="22" fillId="0" borderId="10" xfId="21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3" fontId="22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>
      <alignment horizontal="center"/>
    </xf>
    <xf numFmtId="178" fontId="22" fillId="0" borderId="11" xfId="21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9" fontId="25" fillId="0" borderId="11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176" fontId="22" fillId="0" borderId="17" xfId="0" applyNumberFormat="1" applyFont="1" applyBorder="1" applyAlignment="1">
      <alignment/>
    </xf>
    <xf numFmtId="0" fontId="23" fillId="0" borderId="6" xfId="0" applyFont="1" applyBorder="1" applyAlignment="1">
      <alignment/>
    </xf>
    <xf numFmtId="10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7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15" fontId="22" fillId="0" borderId="6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5" fontId="22" fillId="0" borderId="7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4" xfId="0" applyNumberFormat="1" applyFont="1" applyFill="1" applyBorder="1" applyAlignment="1">
      <alignment horizontal="center"/>
    </xf>
    <xf numFmtId="0" fontId="23" fillId="0" borderId="18" xfId="0" applyFont="1" applyBorder="1" applyAlignment="1">
      <alignment/>
    </xf>
    <xf numFmtId="10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9" fontId="22" fillId="0" borderId="10" xfId="0" applyNumberFormat="1" applyFont="1" applyFill="1" applyBorder="1" applyAlignment="1">
      <alignment horizontal="center"/>
    </xf>
    <xf numFmtId="9" fontId="22" fillId="0" borderId="14" xfId="0" applyNumberFormat="1" applyFont="1" applyFill="1" applyBorder="1" applyAlignment="1">
      <alignment horizontal="center"/>
    </xf>
    <xf numFmtId="9" fontId="23" fillId="0" borderId="19" xfId="0" applyNumberFormat="1" applyFont="1" applyFill="1" applyBorder="1" applyAlignment="1">
      <alignment horizontal="center"/>
    </xf>
    <xf numFmtId="9" fontId="23" fillId="0" borderId="2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176" fontId="22" fillId="0" borderId="13" xfId="0" applyNumberFormat="1" applyFont="1" applyBorder="1" applyAlignment="1">
      <alignment/>
    </xf>
    <xf numFmtId="178" fontId="22" fillId="0" borderId="6" xfId="0" applyNumberFormat="1" applyFont="1" applyBorder="1" applyAlignment="1">
      <alignment/>
    </xf>
    <xf numFmtId="178" fontId="22" fillId="0" borderId="8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178" fontId="22" fillId="0" borderId="2" xfId="0" applyNumberFormat="1" applyFont="1" applyBorder="1" applyAlignment="1">
      <alignment/>
    </xf>
    <xf numFmtId="178" fontId="22" fillId="0" borderId="3" xfId="0" applyNumberFormat="1" applyFont="1" applyBorder="1" applyAlignment="1">
      <alignment/>
    </xf>
    <xf numFmtId="176" fontId="22" fillId="0" borderId="9" xfId="0" applyNumberFormat="1" applyFont="1" applyBorder="1" applyAlignment="1">
      <alignment horizontal="right"/>
    </xf>
    <xf numFmtId="178" fontId="22" fillId="0" borderId="5" xfId="0" applyNumberFormat="1" applyFont="1" applyBorder="1" applyAlignment="1">
      <alignment/>
    </xf>
    <xf numFmtId="178" fontId="22" fillId="0" borderId="9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17" xfId="0" applyNumberFormat="1" applyFont="1" applyBorder="1" applyAlignment="1">
      <alignment/>
    </xf>
    <xf numFmtId="176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/>
    </xf>
    <xf numFmtId="178" fontId="25" fillId="0" borderId="21" xfId="0" applyNumberFormat="1" applyFont="1" applyBorder="1" applyAlignment="1">
      <alignment/>
    </xf>
    <xf numFmtId="178" fontId="25" fillId="0" borderId="22" xfId="0" applyNumberFormat="1" applyFont="1" applyBorder="1" applyAlignment="1">
      <alignment/>
    </xf>
    <xf numFmtId="10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9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3" xfId="0" applyFont="1" applyBorder="1" applyAlignment="1">
      <alignment/>
    </xf>
    <xf numFmtId="17" fontId="22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'valoración de analistas'!$A$4:$A$16</c:f>
              <c:strCache/>
            </c:strRef>
          </c:cat>
          <c:val>
            <c:numRef>
              <c:f>'valoración de analistas'!$B$4:$B$16</c:f>
              <c:numCache/>
            </c:numRef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9852"/>
        <c:crosses val="autoZero"/>
        <c:auto val="0"/>
        <c:lblOffset val="100"/>
        <c:noMultiLvlLbl val="0"/>
      </c:cat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% de analistas que lo usan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481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Servicios a empresas. 100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"/>
          <c:y val="0.14875"/>
          <c:w val="0.85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'INTERNET 12-4-01'!$B$3:$B$103</c:f>
              <c:numCache/>
            </c:numRef>
          </c:xVal>
          <c:yVal>
            <c:numRef>
              <c:f>'INTERNET 12-4-01'!$C$3:$C$103</c:f>
              <c:numCache/>
            </c:numRef>
          </c:yVal>
          <c:smooth val="0"/>
        </c:ser>
        <c:axId val="16918669"/>
        <c:axId val="18050294"/>
      </c:scatterChart>
      <c:valAx>
        <c:axId val="16918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Precio /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crossBetween val="midCat"/>
        <c:dispUnits/>
      </c:valAx>
      <c:valAx>
        <c:axId val="18050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Precio / valor contable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Redes y comunicaciones. 45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75"/>
          <c:y val="0.14775"/>
          <c:w val="0.85025"/>
          <c:h val="0.7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'INTERNET 12-4-01'!$B$108:$B$153</c:f>
              <c:numCache/>
            </c:numRef>
          </c:xVal>
          <c:yVal>
            <c:numRef>
              <c:f>'INTERNET 12-4-01'!$C$108:$C$153</c:f>
              <c:numCache/>
            </c:numRef>
          </c:yVal>
          <c:smooth val="0"/>
        </c:ser>
        <c:axId val="28234919"/>
        <c:axId val="52787680"/>
      </c:scatterChart>
      <c:val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Precio /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crossBetween val="midCat"/>
        <c:dispUnits/>
      </c:valAx>
      <c:valAx>
        <c:axId val="52787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Precio / valor contable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5275"/>
          <c:w val="0.99325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'INTERNET 12-4-01'!$B$158:$B$254</c:f>
              <c:numCache/>
            </c:numRef>
          </c:xVal>
          <c:yVal>
            <c:numRef>
              <c:f>'INTERNET 12-4-01'!$C$158:$C$254</c:f>
              <c:numCache/>
            </c:numRef>
          </c:yVal>
          <c:smooth val="0"/>
        </c:ser>
        <c:axId val="5327073"/>
        <c:axId val="47943658"/>
      </c:scatterChart>
      <c:valAx>
        <c:axId val="5327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Precio /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crossBetween val="midCat"/>
        <c:dispUnits/>
      </c:valAx>
      <c:valAx>
        <c:axId val="47943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Precio / valor contable</a:t>
                </a:r>
              </a:p>
            </c:rich>
          </c:tx>
          <c:layout>
            <c:manualLayout>
              <c:xMode val="factor"/>
              <c:yMode val="factor"/>
              <c:x val="0.050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133350</xdr:rowOff>
    </xdr:from>
    <xdr:to>
      <xdr:col>7</xdr:col>
      <xdr:colOff>790575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1847850" y="295275"/>
        <a:ext cx="4752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409700" y="447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85725</xdr:rowOff>
    </xdr:from>
    <xdr:to>
      <xdr:col>3</xdr:col>
      <xdr:colOff>428625</xdr:colOff>
      <xdr:row>2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1714500" y="523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0.09675</cdr:y>
    </cdr:from>
    <cdr:to>
      <cdr:x>1</cdr:x>
      <cdr:y>0.1765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47650"/>
          <a:ext cx="436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Geneva"/>
              <a:ea typeface="Geneva"/>
              <a:cs typeface="Geneva"/>
            </a:rPr>
            <a:t>Promedios: precio/ventas = 4,7;   precio/valor contable = 3,6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0.09475</cdr:y>
    </cdr:from>
    <cdr:to>
      <cdr:x>1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4467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Geneva"/>
              <a:ea typeface="Geneva"/>
              <a:cs typeface="Geneva"/>
            </a:rPr>
            <a:t>Promedios: precio/ventas = 14,6;   precio/valor contable = 2,1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0.098</cdr:y>
    </cdr:from>
    <cdr:to>
      <cdr:x>1</cdr:x>
      <cdr:y>0.17675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257175"/>
          <a:ext cx="445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Geneva"/>
              <a:ea typeface="Geneva"/>
              <a:cs typeface="Geneva"/>
            </a:rPr>
            <a:t>Promedios: precio/ventas = 23,1;   precio/valor contable = 2,9</a:t>
          </a:r>
        </a:p>
      </cdr:txBody>
    </cdr:sp>
  </cdr:relSizeAnchor>
  <cdr:relSizeAnchor xmlns:cdr="http://schemas.openxmlformats.org/drawingml/2006/chartDrawing">
    <cdr:from>
      <cdr:x>0</cdr:x>
      <cdr:y>0.0155</cdr:y>
    </cdr:from>
    <cdr:to>
      <cdr:x>1</cdr:x>
      <cdr:y>0.11575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56864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Internet Software&amp; Services Industry. 97 empresas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85725</xdr:rowOff>
    </xdr:from>
    <xdr:to>
      <xdr:col>8</xdr:col>
      <xdr:colOff>28575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505075" y="895350"/>
        <a:ext cx="4076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8</xdr:col>
      <xdr:colOff>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2457450" y="3886200"/>
        <a:ext cx="40957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8</xdr:col>
      <xdr:colOff>171450</xdr:colOff>
      <xdr:row>58</xdr:row>
      <xdr:rowOff>66675</xdr:rowOff>
    </xdr:to>
    <xdr:graphicFrame>
      <xdr:nvGraphicFramePr>
        <xdr:cNvPr id="3" name="Chart 3"/>
        <xdr:cNvGraphicFramePr/>
      </xdr:nvGraphicFramePr>
      <xdr:xfrm>
        <a:off x="2457450" y="6800850"/>
        <a:ext cx="42672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6"/>
  <sheetViews>
    <sheetView workbookViewId="0" topLeftCell="A1">
      <selection activeCell="A2" sqref="A2"/>
    </sheetView>
  </sheetViews>
  <sheetFormatPr defaultColWidth="9.00390625" defaultRowHeight="12.75"/>
  <cols>
    <col min="1" max="1" width="13.375" style="0" customWidth="1"/>
    <col min="2" max="2" width="6.00390625" style="0" customWidth="1"/>
    <col min="3" max="16384" width="11.375" style="0" customWidth="1"/>
  </cols>
  <sheetData>
    <row r="4" spans="1:2" ht="12.75">
      <c r="A4" t="s">
        <v>299</v>
      </c>
      <c r="B4">
        <v>52</v>
      </c>
    </row>
    <row r="5" spans="1:2" ht="12.75">
      <c r="A5" t="s">
        <v>300</v>
      </c>
      <c r="B5">
        <v>33</v>
      </c>
    </row>
    <row r="6" spans="1:2" ht="12.75">
      <c r="A6" t="s">
        <v>301</v>
      </c>
      <c r="B6">
        <v>32</v>
      </c>
    </row>
    <row r="7" spans="1:2" ht="12.75">
      <c r="A7" t="s">
        <v>302</v>
      </c>
      <c r="B7">
        <v>23.5</v>
      </c>
    </row>
    <row r="8" spans="1:2" ht="12.75">
      <c r="A8" t="s">
        <v>303</v>
      </c>
      <c r="B8">
        <v>18.5</v>
      </c>
    </row>
    <row r="9" spans="1:2" ht="12.75">
      <c r="A9" t="s">
        <v>304</v>
      </c>
      <c r="B9">
        <v>17</v>
      </c>
    </row>
    <row r="10" spans="1:2" ht="12.75">
      <c r="A10" t="s">
        <v>305</v>
      </c>
      <c r="B10">
        <v>12</v>
      </c>
    </row>
    <row r="11" spans="1:2" ht="12.75">
      <c r="A11" t="s">
        <v>306</v>
      </c>
      <c r="B11">
        <v>9</v>
      </c>
    </row>
    <row r="12" spans="1:2" ht="12.75">
      <c r="A12" t="s">
        <v>307</v>
      </c>
      <c r="B12">
        <v>7</v>
      </c>
    </row>
    <row r="13" spans="1:2" ht="12.75">
      <c r="A13" t="s">
        <v>308</v>
      </c>
      <c r="B13">
        <v>4</v>
      </c>
    </row>
    <row r="14" spans="1:2" ht="12.75">
      <c r="A14" t="s">
        <v>309</v>
      </c>
      <c r="B14">
        <v>3</v>
      </c>
    </row>
    <row r="15" spans="1:2" ht="12.75">
      <c r="A15" t="s">
        <v>310</v>
      </c>
      <c r="B15">
        <v>2</v>
      </c>
    </row>
    <row r="16" spans="1:2" ht="12.75">
      <c r="A16" t="s">
        <v>311</v>
      </c>
      <c r="B16">
        <v>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:R13"/>
    </sheetView>
  </sheetViews>
  <sheetFormatPr defaultColWidth="9.00390625" defaultRowHeight="12.75"/>
  <cols>
    <col min="1" max="1" width="11.125" style="159" customWidth="1"/>
    <col min="2" max="6" width="3.625" style="159" customWidth="1"/>
    <col min="7" max="7" width="1.75390625" style="159" customWidth="1"/>
    <col min="8" max="9" width="3.625" style="159" customWidth="1"/>
    <col min="10" max="12" width="3.75390625" style="159" customWidth="1"/>
    <col min="13" max="13" width="1.37890625" style="159" customWidth="1"/>
    <col min="14" max="15" width="3.75390625" style="159" customWidth="1"/>
    <col min="16" max="22" width="4.125" style="159" customWidth="1"/>
    <col min="23" max="16384" width="10.75390625" style="159" customWidth="1"/>
  </cols>
  <sheetData>
    <row r="1" spans="2:22" ht="12.75">
      <c r="B1" s="245" t="s">
        <v>299</v>
      </c>
      <c r="C1" s="246"/>
      <c r="D1" s="246"/>
      <c r="E1" s="246"/>
      <c r="F1" s="247"/>
      <c r="G1" s="248"/>
      <c r="H1" s="245" t="s">
        <v>514</v>
      </c>
      <c r="I1" s="246"/>
      <c r="J1" s="246"/>
      <c r="K1" s="246"/>
      <c r="L1" s="247"/>
      <c r="M1" s="249"/>
      <c r="N1" s="245" t="s">
        <v>515</v>
      </c>
      <c r="O1" s="246"/>
      <c r="P1" s="246"/>
      <c r="Q1" s="246"/>
      <c r="R1" s="247"/>
      <c r="S1" s="249"/>
      <c r="T1" s="249"/>
      <c r="U1" s="249"/>
      <c r="V1" s="249"/>
    </row>
    <row r="2" spans="2:18" ht="12.75">
      <c r="B2" s="198">
        <v>1991</v>
      </c>
      <c r="C2" s="198">
        <v>1993</v>
      </c>
      <c r="D2" s="198">
        <v>1995</v>
      </c>
      <c r="E2" s="198">
        <v>1997</v>
      </c>
      <c r="F2" s="198">
        <v>1999</v>
      </c>
      <c r="H2" s="198">
        <v>1991</v>
      </c>
      <c r="I2" s="198">
        <v>1993</v>
      </c>
      <c r="J2" s="198">
        <v>1995</v>
      </c>
      <c r="K2" s="198">
        <v>1997</v>
      </c>
      <c r="L2" s="198">
        <v>1999</v>
      </c>
      <c r="N2" s="198">
        <v>1991</v>
      </c>
      <c r="O2" s="198">
        <v>1993</v>
      </c>
      <c r="P2" s="198">
        <v>1995</v>
      </c>
      <c r="Q2" s="198">
        <v>1997</v>
      </c>
      <c r="R2" s="198">
        <v>1999</v>
      </c>
    </row>
    <row r="3" spans="1:18" ht="12.75">
      <c r="A3" s="250" t="s">
        <v>480</v>
      </c>
      <c r="B3" s="157">
        <v>13.6</v>
      </c>
      <c r="C3" s="157">
        <v>18.7</v>
      </c>
      <c r="D3" s="157">
        <v>13.4</v>
      </c>
      <c r="E3" s="157">
        <v>19.8</v>
      </c>
      <c r="F3" s="157">
        <v>17.1</v>
      </c>
      <c r="G3" s="157"/>
      <c r="H3" s="157">
        <v>6.8</v>
      </c>
      <c r="I3" s="157">
        <v>12.5</v>
      </c>
      <c r="J3" s="157">
        <v>7.7</v>
      </c>
      <c r="K3" s="157">
        <v>10.6</v>
      </c>
      <c r="L3" s="157">
        <v>8.9</v>
      </c>
      <c r="M3" s="157"/>
      <c r="N3" s="157">
        <v>1.8</v>
      </c>
      <c r="O3" s="157">
        <v>2.4</v>
      </c>
      <c r="P3" s="157">
        <v>2.1</v>
      </c>
      <c r="Q3" s="157">
        <v>1.8</v>
      </c>
      <c r="R3" s="157">
        <v>1.5</v>
      </c>
    </row>
    <row r="4" spans="1:18" ht="13.5" thickBot="1">
      <c r="A4" s="251" t="s">
        <v>484</v>
      </c>
      <c r="B4" s="252">
        <v>12.9</v>
      </c>
      <c r="C4" s="252">
        <v>17.3</v>
      </c>
      <c r="D4" s="252">
        <v>14.4</v>
      </c>
      <c r="E4" s="252">
        <v>30.3</v>
      </c>
      <c r="F4" s="252">
        <v>16.7</v>
      </c>
      <c r="G4" s="252"/>
      <c r="H4" s="252">
        <v>7.9</v>
      </c>
      <c r="I4" s="252">
        <v>11.8</v>
      </c>
      <c r="J4" s="252">
        <v>2.9</v>
      </c>
      <c r="K4" s="252">
        <v>6.1</v>
      </c>
      <c r="L4" s="252">
        <v>8.8</v>
      </c>
      <c r="M4" s="252"/>
      <c r="N4" s="252">
        <v>1.1</v>
      </c>
      <c r="O4" s="252">
        <v>1.3</v>
      </c>
      <c r="P4" s="252">
        <v>1.3</v>
      </c>
      <c r="Q4" s="252">
        <v>1</v>
      </c>
      <c r="R4" s="252">
        <v>1</v>
      </c>
    </row>
    <row r="5" spans="1:18" ht="12.75">
      <c r="A5" s="152" t="s">
        <v>485</v>
      </c>
      <c r="B5" s="157">
        <v>6.7</v>
      </c>
      <c r="C5" s="157">
        <v>8.6</v>
      </c>
      <c r="D5" s="157">
        <v>11.2</v>
      </c>
      <c r="E5" s="157">
        <v>17.9</v>
      </c>
      <c r="F5" s="157">
        <v>16.6</v>
      </c>
      <c r="G5" s="157"/>
      <c r="H5" s="157">
        <v>3.2</v>
      </c>
      <c r="I5" s="157">
        <v>4.2</v>
      </c>
      <c r="J5" s="157">
        <v>5.7</v>
      </c>
      <c r="K5" s="157">
        <v>9.9</v>
      </c>
      <c r="L5" s="157">
        <v>9.2</v>
      </c>
      <c r="M5" s="157"/>
      <c r="N5" s="157">
        <v>1.5</v>
      </c>
      <c r="O5" s="157">
        <v>1.8</v>
      </c>
      <c r="P5" s="157">
        <v>2</v>
      </c>
      <c r="Q5" s="157">
        <v>3.9</v>
      </c>
      <c r="R5" s="157">
        <v>3.5</v>
      </c>
    </row>
    <row r="6" spans="1:18" ht="12.75">
      <c r="A6" s="152" t="s">
        <v>486</v>
      </c>
      <c r="B6" s="157">
        <v>8.1</v>
      </c>
      <c r="C6" s="157">
        <v>12.2</v>
      </c>
      <c r="D6" s="157">
        <v>11.4</v>
      </c>
      <c r="E6" s="157">
        <v>24</v>
      </c>
      <c r="F6" s="157">
        <v>26.2</v>
      </c>
      <c r="G6" s="157"/>
      <c r="H6" s="157">
        <v>3.7</v>
      </c>
      <c r="I6" s="157">
        <v>3.9</v>
      </c>
      <c r="J6" s="157">
        <v>7.1</v>
      </c>
      <c r="K6" s="157">
        <v>9.6</v>
      </c>
      <c r="L6" s="157">
        <v>11.9</v>
      </c>
      <c r="M6" s="157"/>
      <c r="N6" s="157">
        <v>0.5</v>
      </c>
      <c r="O6" s="157">
        <v>0.8</v>
      </c>
      <c r="P6" s="157">
        <v>1</v>
      </c>
      <c r="Q6" s="157">
        <v>1.9</v>
      </c>
      <c r="R6" s="157">
        <v>4</v>
      </c>
    </row>
    <row r="7" spans="1:18" ht="12.75">
      <c r="A7" s="152" t="s">
        <v>487</v>
      </c>
      <c r="B7" s="157">
        <v>7.2</v>
      </c>
      <c r="C7" s="157">
        <v>10.2</v>
      </c>
      <c r="D7" s="157">
        <v>11.3</v>
      </c>
      <c r="E7" s="157">
        <v>19.9</v>
      </c>
      <c r="F7" s="157">
        <v>29.2</v>
      </c>
      <c r="G7" s="157"/>
      <c r="H7" s="157">
        <v>4</v>
      </c>
      <c r="I7" s="157">
        <v>5.1</v>
      </c>
      <c r="J7" s="157">
        <v>7.5</v>
      </c>
      <c r="K7" s="157">
        <v>10.9</v>
      </c>
      <c r="L7" s="157">
        <v>16.5</v>
      </c>
      <c r="M7" s="157"/>
      <c r="N7" s="157">
        <v>1.1</v>
      </c>
      <c r="O7" s="157">
        <v>1.6</v>
      </c>
      <c r="P7" s="157">
        <v>1.5</v>
      </c>
      <c r="Q7" s="157">
        <v>2.5</v>
      </c>
      <c r="R7" s="157">
        <v>4.7</v>
      </c>
    </row>
    <row r="8" spans="1:18" ht="12.75">
      <c r="A8" s="152" t="s">
        <v>488</v>
      </c>
      <c r="B8" s="157">
        <v>6.6</v>
      </c>
      <c r="C8" s="157">
        <v>10.3</v>
      </c>
      <c r="D8" s="157">
        <v>11.8</v>
      </c>
      <c r="E8" s="157">
        <v>25.5</v>
      </c>
      <c r="F8" s="157">
        <v>24.3</v>
      </c>
      <c r="G8" s="157"/>
      <c r="H8" s="157">
        <v>4.3</v>
      </c>
      <c r="I8" s="157">
        <v>4</v>
      </c>
      <c r="J8" s="157">
        <v>6.2</v>
      </c>
      <c r="K8" s="157">
        <v>10</v>
      </c>
      <c r="L8" s="157">
        <v>11.6</v>
      </c>
      <c r="M8" s="157"/>
      <c r="N8" s="157">
        <v>1.2</v>
      </c>
      <c r="O8" s="157">
        <v>1.2</v>
      </c>
      <c r="P8" s="157">
        <v>1.5</v>
      </c>
      <c r="Q8" s="157">
        <v>4.2</v>
      </c>
      <c r="R8" s="157">
        <v>4.3</v>
      </c>
    </row>
    <row r="9" spans="1:18" ht="13.5" thickBot="1">
      <c r="A9" s="251" t="s">
        <v>489</v>
      </c>
      <c r="B9" s="252">
        <v>14.4</v>
      </c>
      <c r="C9" s="252">
        <v>12.3</v>
      </c>
      <c r="D9" s="252">
        <v>32.3</v>
      </c>
      <c r="E9" s="252">
        <v>28.3</v>
      </c>
      <c r="F9" s="252">
        <v>26.2</v>
      </c>
      <c r="G9" s="252"/>
      <c r="H9" s="252">
        <v>7.7</v>
      </c>
      <c r="I9" s="252">
        <v>5.9</v>
      </c>
      <c r="J9" s="252">
        <v>4.4</v>
      </c>
      <c r="K9" s="252">
        <v>8.8</v>
      </c>
      <c r="L9" s="252">
        <v>11.9</v>
      </c>
      <c r="M9" s="252"/>
      <c r="N9" s="252">
        <v>1.2</v>
      </c>
      <c r="O9" s="252">
        <v>1</v>
      </c>
      <c r="P9" s="252">
        <v>1</v>
      </c>
      <c r="Q9" s="252">
        <v>3</v>
      </c>
      <c r="R9" s="252">
        <v>4</v>
      </c>
    </row>
    <row r="10" spans="1:18" ht="12.75">
      <c r="A10" s="152" t="s">
        <v>493</v>
      </c>
      <c r="B10" s="157">
        <v>8.1</v>
      </c>
      <c r="C10" s="157">
        <v>15.1</v>
      </c>
      <c r="D10" s="157">
        <v>11.9</v>
      </c>
      <c r="E10" s="157">
        <v>16.9</v>
      </c>
      <c r="F10" s="157">
        <v>16.3</v>
      </c>
      <c r="G10" s="157"/>
      <c r="H10" s="157">
        <v>4.4</v>
      </c>
      <c r="I10" s="157">
        <v>6.5</v>
      </c>
      <c r="J10" s="157">
        <v>6.1</v>
      </c>
      <c r="K10" s="157">
        <v>7.6</v>
      </c>
      <c r="L10" s="157">
        <v>9.2</v>
      </c>
      <c r="M10" s="157"/>
      <c r="N10" s="157">
        <v>1.4</v>
      </c>
      <c r="O10" s="157">
        <v>2.6</v>
      </c>
      <c r="P10" s="157">
        <v>2</v>
      </c>
      <c r="Q10" s="157">
        <v>1.9</v>
      </c>
      <c r="R10" s="157">
        <v>2.2</v>
      </c>
    </row>
    <row r="11" spans="1:18" ht="12.75">
      <c r="A11" s="152" t="s">
        <v>496</v>
      </c>
      <c r="B11" s="157">
        <v>8.9</v>
      </c>
      <c r="C11" s="157">
        <v>15.4</v>
      </c>
      <c r="D11" s="157">
        <v>12.1</v>
      </c>
      <c r="E11" s="157">
        <v>17.8</v>
      </c>
      <c r="F11" s="157">
        <v>17</v>
      </c>
      <c r="G11" s="157"/>
      <c r="H11" s="157">
        <v>5.6</v>
      </c>
      <c r="I11" s="157">
        <v>8</v>
      </c>
      <c r="J11" s="157">
        <v>7.9</v>
      </c>
      <c r="K11" s="157">
        <v>7.9</v>
      </c>
      <c r="L11" s="157">
        <v>10</v>
      </c>
      <c r="M11" s="157"/>
      <c r="N11" s="157">
        <v>0.7</v>
      </c>
      <c r="O11" s="157">
        <v>1</v>
      </c>
      <c r="P11" s="157">
        <v>1.1</v>
      </c>
      <c r="Q11" s="157">
        <v>1.4</v>
      </c>
      <c r="R11" s="157">
        <v>1.6</v>
      </c>
    </row>
    <row r="12" spans="1:18" ht="12.75">
      <c r="A12" s="152" t="s">
        <v>503</v>
      </c>
      <c r="B12" s="157">
        <v>11.4</v>
      </c>
      <c r="C12" s="157">
        <v>12.9</v>
      </c>
      <c r="D12" s="157">
        <v>11.3</v>
      </c>
      <c r="E12" s="157">
        <v>19.1</v>
      </c>
      <c r="F12" s="157">
        <v>8.9</v>
      </c>
      <c r="G12" s="157"/>
      <c r="H12" s="157">
        <v>5.5</v>
      </c>
      <c r="I12" s="157">
        <v>5.3</v>
      </c>
      <c r="J12" s="157">
        <v>5.6</v>
      </c>
      <c r="K12" s="157">
        <v>7</v>
      </c>
      <c r="L12" s="157">
        <v>9.2</v>
      </c>
      <c r="M12" s="157"/>
      <c r="N12" s="157">
        <v>0.5</v>
      </c>
      <c r="O12" s="157">
        <v>0.6</v>
      </c>
      <c r="P12" s="157">
        <v>0.7</v>
      </c>
      <c r="Q12" s="157">
        <v>1.1</v>
      </c>
      <c r="R12" s="157">
        <v>1.9</v>
      </c>
    </row>
    <row r="13" spans="1:18" ht="13.5" thickBot="1">
      <c r="A13" s="251" t="s">
        <v>495</v>
      </c>
      <c r="B13" s="252">
        <v>10.3</v>
      </c>
      <c r="C13" s="252">
        <v>17.2</v>
      </c>
      <c r="D13" s="252">
        <v>12.2</v>
      </c>
      <c r="E13" s="252">
        <v>16.3</v>
      </c>
      <c r="F13" s="252">
        <v>14.6</v>
      </c>
      <c r="G13" s="252"/>
      <c r="H13" s="252">
        <v>5.2</v>
      </c>
      <c r="I13" s="252">
        <v>6.7</v>
      </c>
      <c r="J13" s="252">
        <v>5.9</v>
      </c>
      <c r="K13" s="252">
        <v>7.9</v>
      </c>
      <c r="L13" s="252">
        <v>7.8</v>
      </c>
      <c r="M13" s="252"/>
      <c r="N13" s="252">
        <v>0.8</v>
      </c>
      <c r="O13" s="252">
        <v>1.7</v>
      </c>
      <c r="P13" s="252">
        <v>1.5</v>
      </c>
      <c r="Q13" s="252">
        <v>1.5</v>
      </c>
      <c r="R13" s="252">
        <v>1.5</v>
      </c>
    </row>
    <row r="15" spans="1:18" ht="12.75">
      <c r="A15" s="159" t="s">
        <v>497</v>
      </c>
      <c r="B15" s="159">
        <v>24.1</v>
      </c>
      <c r="C15" s="159">
        <v>23.8</v>
      </c>
      <c r="D15" s="159">
        <v>22.2</v>
      </c>
      <c r="E15" s="159">
        <v>21</v>
      </c>
      <c r="F15" s="159">
        <v>13.8</v>
      </c>
      <c r="H15" s="159">
        <v>13.7</v>
      </c>
      <c r="I15" s="159">
        <v>14.5</v>
      </c>
      <c r="J15" s="159">
        <v>13.7</v>
      </c>
      <c r="K15" s="159">
        <v>9.6</v>
      </c>
      <c r="L15" s="159">
        <v>11.5</v>
      </c>
      <c r="N15" s="159">
        <v>4.9</v>
      </c>
      <c r="O15" s="159">
        <v>3.4</v>
      </c>
      <c r="P15" s="159">
        <v>3.6</v>
      </c>
      <c r="Q15" s="159">
        <v>2.8</v>
      </c>
      <c r="R15" s="159">
        <v>2.9</v>
      </c>
    </row>
    <row r="16" spans="1:18" ht="12.75">
      <c r="A16" s="159" t="s">
        <v>498</v>
      </c>
      <c r="B16" s="159">
        <v>9.6</v>
      </c>
      <c r="C16" s="159">
        <v>-1.1</v>
      </c>
      <c r="D16" s="159">
        <v>153.5</v>
      </c>
      <c r="E16" s="159">
        <v>18.4</v>
      </c>
      <c r="F16" s="159">
        <v>15.2</v>
      </c>
      <c r="H16" s="159">
        <v>5.3</v>
      </c>
      <c r="I16" s="159">
        <v>19.4</v>
      </c>
      <c r="J16" s="159">
        <v>16.6</v>
      </c>
      <c r="K16" s="159">
        <v>21.9</v>
      </c>
      <c r="L16" s="159">
        <v>17.5</v>
      </c>
      <c r="N16" s="159">
        <v>0.9</v>
      </c>
      <c r="O16" s="159">
        <v>1.6</v>
      </c>
      <c r="P16" s="159">
        <v>3.1</v>
      </c>
      <c r="Q16" s="159">
        <v>6.7</v>
      </c>
      <c r="R16" s="159">
        <v>4.3</v>
      </c>
    </row>
    <row r="17" spans="1:18" ht="12.75">
      <c r="A17" s="159" t="s">
        <v>499</v>
      </c>
      <c r="B17" s="159">
        <v>10.7</v>
      </c>
      <c r="C17" s="159">
        <v>16.7</v>
      </c>
      <c r="D17" s="159">
        <v>10.1</v>
      </c>
      <c r="E17" s="159">
        <v>15.5</v>
      </c>
      <c r="F17" s="159">
        <v>27.1</v>
      </c>
      <c r="H17" s="159">
        <v>4.5</v>
      </c>
      <c r="I17" s="159">
        <v>6.8</v>
      </c>
      <c r="J17" s="159">
        <v>4.7</v>
      </c>
      <c r="K17" s="159">
        <v>6.5</v>
      </c>
      <c r="L17" s="159">
        <v>10.4</v>
      </c>
      <c r="N17" s="159">
        <v>1.6</v>
      </c>
      <c r="O17" s="159">
        <v>2.4</v>
      </c>
      <c r="P17" s="159">
        <v>1.8</v>
      </c>
      <c r="Q17" s="159">
        <v>2.1</v>
      </c>
      <c r="R17" s="159">
        <v>2.2</v>
      </c>
    </row>
    <row r="18" spans="1:18" ht="12.75">
      <c r="A18" s="159" t="s">
        <v>500</v>
      </c>
      <c r="B18" s="159">
        <v>14.4</v>
      </c>
      <c r="C18" s="159">
        <v>30.6</v>
      </c>
      <c r="D18" s="159">
        <v>12.1</v>
      </c>
      <c r="E18" s="159">
        <v>26.2</v>
      </c>
      <c r="F18" s="159">
        <v>21.5</v>
      </c>
      <c r="H18" s="159">
        <v>6.2</v>
      </c>
      <c r="I18" s="159">
        <v>11.5</v>
      </c>
      <c r="J18" s="159">
        <v>6.9</v>
      </c>
      <c r="K18" s="159">
        <v>17</v>
      </c>
      <c r="L18" s="159">
        <v>16.8</v>
      </c>
      <c r="N18" s="159">
        <v>2.8</v>
      </c>
      <c r="O18" s="159">
        <v>1.8</v>
      </c>
      <c r="P18" s="159">
        <v>1.7</v>
      </c>
      <c r="Q18" s="159">
        <v>3.7</v>
      </c>
      <c r="R18" s="159">
        <v>2.9</v>
      </c>
    </row>
    <row r="19" spans="1:18" ht="12.75">
      <c r="A19" s="159" t="s">
        <v>511</v>
      </c>
      <c r="B19" s="159">
        <v>10.9</v>
      </c>
      <c r="C19" s="159">
        <v>17.9</v>
      </c>
      <c r="D19" s="159">
        <v>11.8</v>
      </c>
      <c r="E19" s="159">
        <v>21.5</v>
      </c>
      <c r="F19" s="159">
        <v>44.8</v>
      </c>
      <c r="H19" s="159">
        <v>4.3</v>
      </c>
      <c r="I19" s="159">
        <v>4.4</v>
      </c>
      <c r="J19" s="159">
        <v>3.3</v>
      </c>
      <c r="K19" s="159">
        <v>4.9</v>
      </c>
      <c r="L19" s="159">
        <v>9</v>
      </c>
      <c r="N19" s="159">
        <v>0.9</v>
      </c>
      <c r="O19" s="159">
        <v>1.2</v>
      </c>
      <c r="P19" s="159">
        <v>1</v>
      </c>
      <c r="Q19" s="159">
        <v>2.1</v>
      </c>
      <c r="R19" s="159">
        <v>5.6</v>
      </c>
    </row>
    <row r="20" spans="1:18" ht="12.75">
      <c r="A20" s="159" t="s">
        <v>502</v>
      </c>
      <c r="B20" s="159">
        <v>-0.6</v>
      </c>
      <c r="C20" s="159">
        <v>-1.4</v>
      </c>
      <c r="D20" s="159">
        <v>11.4</v>
      </c>
      <c r="E20" s="159">
        <v>15.4</v>
      </c>
      <c r="F20" s="159">
        <v>16.3</v>
      </c>
      <c r="H20" s="159">
        <v>-21.5</v>
      </c>
      <c r="I20" s="159">
        <v>-14.2</v>
      </c>
      <c r="J20" s="159">
        <v>6.2</v>
      </c>
      <c r="K20" s="159">
        <v>11.3</v>
      </c>
      <c r="L20" s="159">
        <v>15.4</v>
      </c>
      <c r="N20" s="159">
        <v>0.4</v>
      </c>
      <c r="O20" s="159">
        <v>3.4</v>
      </c>
      <c r="P20" s="159">
        <v>1.5</v>
      </c>
      <c r="Q20" s="159">
        <v>2.6</v>
      </c>
      <c r="R20" s="159">
        <v>1.7</v>
      </c>
    </row>
    <row r="21" spans="1:18" ht="12.75">
      <c r="A21" s="159" t="s">
        <v>510</v>
      </c>
      <c r="B21" s="159">
        <v>15.6</v>
      </c>
      <c r="C21" s="159">
        <v>21.6</v>
      </c>
      <c r="D21" s="159">
        <v>19.7</v>
      </c>
      <c r="E21" s="159">
        <v>23.3</v>
      </c>
      <c r="F21" s="159">
        <v>24</v>
      </c>
      <c r="H21" s="159">
        <v>6.8</v>
      </c>
      <c r="I21" s="159">
        <v>7</v>
      </c>
      <c r="J21" s="159">
        <v>9.4</v>
      </c>
      <c r="K21" s="159">
        <v>11.6</v>
      </c>
      <c r="L21" s="159">
        <v>11.4</v>
      </c>
      <c r="N21" s="159">
        <v>1.4</v>
      </c>
      <c r="O21" s="159">
        <v>2.2</v>
      </c>
      <c r="P21" s="159">
        <v>3.8</v>
      </c>
      <c r="Q21" s="159">
        <v>3.2</v>
      </c>
      <c r="R21" s="159">
        <v>3.5</v>
      </c>
    </row>
    <row r="22" spans="1:18" ht="12.75">
      <c r="A22" s="159" t="s">
        <v>504</v>
      </c>
      <c r="B22" s="159">
        <v>-55.5</v>
      </c>
      <c r="C22" s="159">
        <v>-8.6</v>
      </c>
      <c r="D22" s="159">
        <v>9.6</v>
      </c>
      <c r="E22" s="159">
        <v>23.2</v>
      </c>
      <c r="F22" s="159">
        <v>10.6</v>
      </c>
      <c r="H22" s="159">
        <v>2.7</v>
      </c>
      <c r="I22" s="159">
        <v>18.4</v>
      </c>
      <c r="J22" s="159">
        <v>3.1</v>
      </c>
      <c r="K22" s="159">
        <v>5.4</v>
      </c>
      <c r="L22" s="159">
        <v>4.4</v>
      </c>
      <c r="N22" s="159">
        <v>0.7</v>
      </c>
      <c r="O22" s="159">
        <v>1.3</v>
      </c>
      <c r="P22" s="159">
        <v>1.1</v>
      </c>
      <c r="Q22" s="159">
        <v>1.6</v>
      </c>
      <c r="R22" s="159">
        <v>1.2</v>
      </c>
    </row>
    <row r="23" spans="1:18" ht="12.75">
      <c r="A23" s="159" t="s">
        <v>505</v>
      </c>
      <c r="B23" s="159">
        <v>10.2</v>
      </c>
      <c r="C23" s="159">
        <v>31.8</v>
      </c>
      <c r="D23" s="159">
        <v>20.8</v>
      </c>
      <c r="E23" s="159">
        <v>37</v>
      </c>
      <c r="F23" s="159">
        <v>18</v>
      </c>
      <c r="H23" s="159">
        <v>9.7</v>
      </c>
      <c r="I23" s="159">
        <v>21.2</v>
      </c>
      <c r="J23" s="159">
        <v>14.6</v>
      </c>
      <c r="K23" s="159">
        <v>24.2</v>
      </c>
      <c r="L23" s="159">
        <v>13.7</v>
      </c>
      <c r="N23" s="159">
        <v>1.2</v>
      </c>
      <c r="O23" s="159">
        <v>1.5</v>
      </c>
      <c r="P23" s="159">
        <v>1.1</v>
      </c>
      <c r="Q23" s="159">
        <v>2.2</v>
      </c>
      <c r="R23" s="159">
        <v>1.5</v>
      </c>
    </row>
    <row r="24" spans="1:18" ht="12.75">
      <c r="A24" s="159" t="s">
        <v>506</v>
      </c>
      <c r="B24" s="159">
        <v>15.9</v>
      </c>
      <c r="C24" s="159">
        <v>29</v>
      </c>
      <c r="D24" s="159">
        <v>261.6</v>
      </c>
      <c r="E24" s="159">
        <v>21.5</v>
      </c>
      <c r="F24" s="159">
        <v>21.2</v>
      </c>
      <c r="H24" s="159">
        <v>9.7</v>
      </c>
      <c r="I24" s="159">
        <v>10.6</v>
      </c>
      <c r="J24" s="159">
        <v>9</v>
      </c>
      <c r="K24" s="159">
        <v>10.4</v>
      </c>
      <c r="L24" s="159">
        <v>8.6</v>
      </c>
      <c r="N24" s="159">
        <v>3.2</v>
      </c>
      <c r="O24" s="159">
        <v>2.4</v>
      </c>
      <c r="P24" s="159">
        <v>1.5</v>
      </c>
      <c r="Q24" s="159">
        <v>3.1</v>
      </c>
      <c r="R24" s="159">
        <v>1.8</v>
      </c>
    </row>
    <row r="26" spans="1:18" ht="12.75">
      <c r="A26" s="159" t="s">
        <v>508</v>
      </c>
      <c r="B26" s="159">
        <v>25.3</v>
      </c>
      <c r="C26" s="159">
        <v>24.5</v>
      </c>
      <c r="D26" s="159">
        <v>18.4</v>
      </c>
      <c r="E26" s="159">
        <v>25.8</v>
      </c>
      <c r="F26" s="159">
        <v>19.9</v>
      </c>
      <c r="H26" s="159">
        <v>10</v>
      </c>
      <c r="I26" s="159">
        <v>11.2</v>
      </c>
      <c r="J26" s="159">
        <v>9.3</v>
      </c>
      <c r="K26" s="159">
        <v>12.1</v>
      </c>
      <c r="L26" s="159">
        <v>11.9</v>
      </c>
      <c r="N26" s="159">
        <v>1.7</v>
      </c>
      <c r="O26" s="159">
        <v>1.6</v>
      </c>
      <c r="P26" s="159">
        <v>1.9</v>
      </c>
      <c r="Q26" s="159">
        <v>2.3</v>
      </c>
      <c r="R26" s="159">
        <v>2.3</v>
      </c>
    </row>
    <row r="27" spans="1:18" ht="12.75">
      <c r="A27" s="159" t="s">
        <v>482</v>
      </c>
      <c r="B27" s="159">
        <v>-2.2</v>
      </c>
      <c r="C27" s="159">
        <v>-0.3</v>
      </c>
      <c r="D27" s="159">
        <v>7.4</v>
      </c>
      <c r="E27" s="159">
        <v>11.3</v>
      </c>
      <c r="F27" s="159">
        <v>757.1</v>
      </c>
      <c r="H27" s="159">
        <v>4.4</v>
      </c>
      <c r="I27" s="159">
        <v>10.1</v>
      </c>
      <c r="J27" s="159">
        <v>3.7</v>
      </c>
      <c r="K27" s="159">
        <v>12.7</v>
      </c>
      <c r="L27" s="159">
        <v>741.8</v>
      </c>
      <c r="N27" s="159">
        <v>0.3</v>
      </c>
      <c r="O27" s="159">
        <v>2.4</v>
      </c>
      <c r="P27" s="159">
        <v>4.5</v>
      </c>
      <c r="Q27" s="159">
        <v>3.9</v>
      </c>
      <c r="R27" s="159">
        <v>2</v>
      </c>
    </row>
    <row r="28" spans="1:18" ht="12.75">
      <c r="A28" s="159" t="s">
        <v>509</v>
      </c>
      <c r="B28" s="159">
        <v>-3.1</v>
      </c>
      <c r="C28" s="159">
        <v>-4.4</v>
      </c>
      <c r="D28" s="159">
        <v>-3.5</v>
      </c>
      <c r="E28" s="159">
        <v>17</v>
      </c>
      <c r="F28" s="159">
        <v>19.2</v>
      </c>
      <c r="H28" s="159">
        <v>-18.4</v>
      </c>
      <c r="I28" s="159">
        <v>76.8</v>
      </c>
      <c r="J28" s="159">
        <v>12.1</v>
      </c>
      <c r="K28" s="159">
        <v>8.6</v>
      </c>
      <c r="L28" s="159">
        <v>8.5</v>
      </c>
      <c r="N28" s="159">
        <v>1.6</v>
      </c>
      <c r="O28" s="159">
        <v>2.4</v>
      </c>
      <c r="P28" s="159">
        <v>2.3</v>
      </c>
      <c r="Q28" s="159">
        <v>4.1</v>
      </c>
      <c r="R28" s="159">
        <v>3</v>
      </c>
    </row>
    <row r="30" spans="1:18" ht="12.75">
      <c r="A30" s="159" t="s">
        <v>490</v>
      </c>
      <c r="B30" s="157">
        <v>7.5</v>
      </c>
      <c r="C30" s="157">
        <v>30.9</v>
      </c>
      <c r="D30" s="157">
        <v>18.1</v>
      </c>
      <c r="E30" s="157">
        <v>12.8</v>
      </c>
      <c r="F30" s="157">
        <v>25.1</v>
      </c>
      <c r="G30" s="157"/>
      <c r="H30" s="157">
        <v>12.4</v>
      </c>
      <c r="I30" s="157">
        <v>-835.7</v>
      </c>
      <c r="J30" s="157">
        <v>-83.8</v>
      </c>
      <c r="K30" s="157">
        <v>369.3</v>
      </c>
      <c r="L30" s="157">
        <v>-695.4</v>
      </c>
      <c r="M30" s="157"/>
      <c r="N30" s="157">
        <v>0.7</v>
      </c>
      <c r="O30" s="157">
        <v>1</v>
      </c>
      <c r="P30" s="157">
        <v>1.3</v>
      </c>
      <c r="Q30" s="157">
        <v>2.3</v>
      </c>
      <c r="R30" s="157">
        <v>3.8</v>
      </c>
    </row>
    <row r="31" spans="1:18" ht="12.75">
      <c r="A31" s="159" t="s">
        <v>491</v>
      </c>
      <c r="B31" s="157">
        <v>14.5</v>
      </c>
      <c r="C31" s="157">
        <v>19.2</v>
      </c>
      <c r="D31" s="157">
        <v>34.8</v>
      </c>
      <c r="E31" s="157">
        <v>23.6</v>
      </c>
      <c r="F31" s="157">
        <v>14.1</v>
      </c>
      <c r="G31" s="157"/>
      <c r="H31" s="157">
        <v>-25.4</v>
      </c>
      <c r="I31" s="157">
        <v>-19</v>
      </c>
      <c r="J31" s="157">
        <v>-12.7</v>
      </c>
      <c r="K31" s="157">
        <v>-10.2</v>
      </c>
      <c r="L31" s="157">
        <v>-3.7</v>
      </c>
      <c r="M31" s="157"/>
      <c r="N31" s="157">
        <v>1.6</v>
      </c>
      <c r="O31" s="157">
        <v>2.1</v>
      </c>
      <c r="P31" s="157">
        <v>1.9</v>
      </c>
      <c r="Q31" s="157">
        <v>1.8</v>
      </c>
      <c r="R31" s="157">
        <v>1.1</v>
      </c>
    </row>
    <row r="32" spans="1:18" ht="12.75">
      <c r="A32" s="159" t="s">
        <v>492</v>
      </c>
      <c r="B32" s="157">
        <v>9.6</v>
      </c>
      <c r="C32" s="157">
        <v>14.2</v>
      </c>
      <c r="D32" s="157">
        <v>10.5</v>
      </c>
      <c r="E32" s="157">
        <v>19.5</v>
      </c>
      <c r="F32" s="157">
        <v>14.1</v>
      </c>
      <c r="G32" s="157"/>
      <c r="H32" s="157">
        <v>6.2</v>
      </c>
      <c r="I32" s="157">
        <v>10.2</v>
      </c>
      <c r="J32" s="157">
        <v>7.2</v>
      </c>
      <c r="K32" s="157">
        <v>11.2</v>
      </c>
      <c r="L32" s="157">
        <v>9.5</v>
      </c>
      <c r="M32" s="157"/>
      <c r="N32" s="157">
        <v>1.1</v>
      </c>
      <c r="O32" s="157">
        <v>1.2</v>
      </c>
      <c r="P32" s="157">
        <v>0.8</v>
      </c>
      <c r="Q32" s="157">
        <v>1.5</v>
      </c>
      <c r="R32" s="157">
        <v>1.8</v>
      </c>
    </row>
    <row r="35" spans="1:18" ht="12.75">
      <c r="A35" s="159" t="s">
        <v>512</v>
      </c>
      <c r="B35" s="159">
        <v>10.3</v>
      </c>
      <c r="C35" s="159">
        <v>15.9</v>
      </c>
      <c r="D35" s="159">
        <v>12.6</v>
      </c>
      <c r="E35" s="159">
        <v>20.3</v>
      </c>
      <c r="F35" s="159">
        <v>24.8</v>
      </c>
      <c r="H35" s="159">
        <v>3.2</v>
      </c>
      <c r="I35" s="159">
        <v>4</v>
      </c>
      <c r="J35" s="159">
        <v>3.7</v>
      </c>
      <c r="K35" s="159">
        <v>6</v>
      </c>
      <c r="L35" s="159">
        <v>7.8</v>
      </c>
      <c r="N35" s="159">
        <v>1.1</v>
      </c>
      <c r="O35" s="159">
        <v>1.4</v>
      </c>
      <c r="P35" s="159">
        <v>1.4</v>
      </c>
      <c r="Q35" s="159">
        <v>2.2</v>
      </c>
      <c r="R35" s="159">
        <v>3.2</v>
      </c>
    </row>
    <row r="36" spans="1:18" ht="12.75">
      <c r="A36" s="159" t="s">
        <v>513</v>
      </c>
      <c r="B36" s="159">
        <v>8.1</v>
      </c>
      <c r="C36" s="159">
        <v>14.6</v>
      </c>
      <c r="D36" s="159">
        <v>27.7</v>
      </c>
      <c r="E36" s="159">
        <v>20.8</v>
      </c>
      <c r="F36" s="159">
        <v>46.2</v>
      </c>
      <c r="H36" s="159">
        <v>3.3</v>
      </c>
      <c r="I36" s="159">
        <v>-20.2</v>
      </c>
      <c r="J36" s="159">
        <v>3.3</v>
      </c>
      <c r="K36" s="159">
        <v>22.5</v>
      </c>
      <c r="L36" s="159">
        <v>11.3</v>
      </c>
      <c r="N36" s="159">
        <v>1.3</v>
      </c>
      <c r="O36" s="159">
        <v>1.8</v>
      </c>
      <c r="P36" s="159">
        <v>1.8</v>
      </c>
      <c r="Q36" s="159">
        <v>2.6</v>
      </c>
      <c r="R36" s="159">
        <v>2.7</v>
      </c>
    </row>
  </sheetData>
  <mergeCells count="3">
    <mergeCell ref="B1:F1"/>
    <mergeCell ref="N1:R1"/>
    <mergeCell ref="H1:L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K10"/>
  <sheetViews>
    <sheetView workbookViewId="0" topLeftCell="A1">
      <selection activeCell="B2" sqref="B2:K10"/>
    </sheetView>
  </sheetViews>
  <sheetFormatPr defaultColWidth="9.00390625" defaultRowHeight="12.75"/>
  <cols>
    <col min="1" max="1" width="10.75390625" style="1" customWidth="1"/>
    <col min="2" max="2" width="2.00390625" style="1" customWidth="1"/>
    <col min="3" max="3" width="5.75390625" style="1" customWidth="1"/>
    <col min="4" max="4" width="6.375" style="1" customWidth="1"/>
    <col min="5" max="5" width="9.75390625" style="4" customWidth="1"/>
    <col min="6" max="8" width="7.25390625" style="4" customWidth="1"/>
    <col min="9" max="9" width="10.00390625" style="4" customWidth="1"/>
    <col min="10" max="10" width="6.375" style="1" customWidth="1"/>
    <col min="11" max="11" width="6.625" style="1" customWidth="1"/>
    <col min="12" max="16384" width="10.75390625" style="1" customWidth="1"/>
  </cols>
  <sheetData>
    <row r="1" ht="12.75">
      <c r="D1" s="1" t="s">
        <v>339</v>
      </c>
    </row>
    <row r="2" spans="5:11" s="59" customFormat="1" ht="21.75">
      <c r="E2" s="63" t="s">
        <v>344</v>
      </c>
      <c r="F2" s="63" t="s">
        <v>343</v>
      </c>
      <c r="G2" s="63" t="s">
        <v>341</v>
      </c>
      <c r="H2" s="63" t="s">
        <v>342</v>
      </c>
      <c r="I2" s="63" t="s">
        <v>345</v>
      </c>
      <c r="J2" s="62"/>
      <c r="K2" s="62"/>
    </row>
    <row r="3" spans="2:11" ht="12.75">
      <c r="B3" s="12" t="s">
        <v>337</v>
      </c>
      <c r="C3" s="9"/>
      <c r="D3" s="12" t="s">
        <v>338</v>
      </c>
      <c r="E3" s="46" t="s">
        <v>317</v>
      </c>
      <c r="F3" s="46" t="s">
        <v>318</v>
      </c>
      <c r="G3" s="46" t="s">
        <v>319</v>
      </c>
      <c r="H3" s="46" t="s">
        <v>335</v>
      </c>
      <c r="I3" s="44" t="s">
        <v>336</v>
      </c>
      <c r="J3" s="8" t="s">
        <v>340</v>
      </c>
      <c r="K3" s="7" t="s">
        <v>346</v>
      </c>
    </row>
    <row r="4" spans="2:11" ht="12.75">
      <c r="B4" s="11"/>
      <c r="C4" s="47" t="s">
        <v>317</v>
      </c>
      <c r="D4" s="13"/>
      <c r="E4" s="48">
        <v>8190</v>
      </c>
      <c r="F4" s="49">
        <v>2234</v>
      </c>
      <c r="G4" s="49">
        <v>4012</v>
      </c>
      <c r="H4" s="49">
        <v>92</v>
      </c>
      <c r="I4" s="50">
        <v>154</v>
      </c>
      <c r="J4" s="58">
        <f>SUM(E4:I4)</f>
        <v>14682</v>
      </c>
      <c r="K4" s="61">
        <f>J4/J$9</f>
        <v>0.27455820476858345</v>
      </c>
    </row>
    <row r="5" spans="2:11" ht="12.75">
      <c r="B5" s="6"/>
      <c r="C5" s="5" t="s">
        <v>318</v>
      </c>
      <c r="D5" s="14"/>
      <c r="E5" s="51">
        <v>2323</v>
      </c>
      <c r="F5" s="52">
        <v>4539</v>
      </c>
      <c r="G5" s="52">
        <v>3918</v>
      </c>
      <c r="H5" s="52">
        <v>262</v>
      </c>
      <c r="I5" s="53">
        <v>60</v>
      </c>
      <c r="J5" s="58">
        <f>SUM(E5:I5)</f>
        <v>11102</v>
      </c>
      <c r="K5" s="61">
        <f>J5/J$9</f>
        <v>0.20761103319308088</v>
      </c>
    </row>
    <row r="6" spans="2:11" ht="12.75">
      <c r="B6" s="6"/>
      <c r="C6" s="5" t="s">
        <v>319</v>
      </c>
      <c r="D6" s="14"/>
      <c r="E6" s="51">
        <v>3622</v>
      </c>
      <c r="F6" s="52">
        <v>3510</v>
      </c>
      <c r="G6" s="52">
        <v>13043</v>
      </c>
      <c r="H6" s="52">
        <v>1816</v>
      </c>
      <c r="I6" s="53">
        <v>749</v>
      </c>
      <c r="J6" s="58">
        <f>SUM(E6:I6)</f>
        <v>22740</v>
      </c>
      <c r="K6" s="61">
        <f>J6/J$9</f>
        <v>0.42524544179523144</v>
      </c>
    </row>
    <row r="7" spans="2:11" ht="12.75">
      <c r="B7" s="6"/>
      <c r="C7" s="5" t="s">
        <v>335</v>
      </c>
      <c r="D7" s="14"/>
      <c r="E7" s="51">
        <v>115</v>
      </c>
      <c r="F7" s="52">
        <v>279</v>
      </c>
      <c r="G7" s="52">
        <v>1826</v>
      </c>
      <c r="H7" s="52">
        <v>772</v>
      </c>
      <c r="I7" s="53">
        <v>375</v>
      </c>
      <c r="J7" s="58">
        <f>SUM(E7:I7)</f>
        <v>3367</v>
      </c>
      <c r="K7" s="61">
        <f>J7/J$9</f>
        <v>0.06296400187003273</v>
      </c>
    </row>
    <row r="8" spans="2:11" ht="12.75">
      <c r="B8" s="10"/>
      <c r="C8" s="2" t="s">
        <v>336</v>
      </c>
      <c r="D8" s="15"/>
      <c r="E8" s="54">
        <v>115</v>
      </c>
      <c r="F8" s="55">
        <v>39</v>
      </c>
      <c r="G8" s="55">
        <v>678</v>
      </c>
      <c r="H8" s="55">
        <v>345</v>
      </c>
      <c r="I8" s="56">
        <v>407</v>
      </c>
      <c r="J8" s="58">
        <f>SUM(E8:I8)</f>
        <v>1584</v>
      </c>
      <c r="K8" s="61">
        <f>J8/J$9</f>
        <v>0.02962131837307153</v>
      </c>
    </row>
    <row r="9" spans="4:11" ht="12.75">
      <c r="D9" s="11" t="s">
        <v>340</v>
      </c>
      <c r="E9" s="57">
        <f aca="true" t="shared" si="0" ref="E9:J9">SUM(E4:E8)</f>
        <v>14365</v>
      </c>
      <c r="F9" s="57">
        <f t="shared" si="0"/>
        <v>10601</v>
      </c>
      <c r="G9" s="57">
        <f t="shared" si="0"/>
        <v>23477</v>
      </c>
      <c r="H9" s="57">
        <f t="shared" si="0"/>
        <v>3287</v>
      </c>
      <c r="I9" s="57">
        <f t="shared" si="0"/>
        <v>1745</v>
      </c>
      <c r="J9" s="58">
        <f t="shared" si="0"/>
        <v>53475</v>
      </c>
      <c r="K9" s="14"/>
    </row>
    <row r="10" spans="4:11" ht="12.75">
      <c r="D10" s="10" t="s">
        <v>346</v>
      </c>
      <c r="E10" s="60">
        <f>E9/$J9</f>
        <v>0.268630201028518</v>
      </c>
      <c r="F10" s="60">
        <f>F9/$J9</f>
        <v>0.19824216923796167</v>
      </c>
      <c r="G10" s="60">
        <f>G9/$J9</f>
        <v>0.4390275829827022</v>
      </c>
      <c r="H10" s="60">
        <f>H9/$J9</f>
        <v>0.061467975689574565</v>
      </c>
      <c r="I10" s="60">
        <f>I9/$J9</f>
        <v>0.03263207106124357</v>
      </c>
      <c r="J10" s="2"/>
      <c r="K10" s="1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selection activeCell="B27" sqref="B27"/>
    </sheetView>
  </sheetViews>
  <sheetFormatPr defaultColWidth="9.00390625" defaultRowHeight="12.75"/>
  <cols>
    <col min="1" max="1" width="8.875" style="159" customWidth="1"/>
    <col min="2" max="2" width="4.875" style="271" customWidth="1"/>
    <col min="3" max="3" width="5.625" style="271" customWidth="1"/>
    <col min="4" max="4" width="5.00390625" style="271" customWidth="1"/>
    <col min="5" max="6" width="5.125" style="272" customWidth="1"/>
    <col min="7" max="7" width="5.25390625" style="272" customWidth="1"/>
    <col min="8" max="8" width="1.37890625" style="159" customWidth="1"/>
    <col min="9" max="9" width="9.25390625" style="159" customWidth="1"/>
    <col min="10" max="10" width="5.125" style="271" customWidth="1"/>
    <col min="11" max="11" width="5.625" style="271" customWidth="1"/>
    <col min="12" max="12" width="5.00390625" style="271" customWidth="1"/>
    <col min="13" max="14" width="5.125" style="272" customWidth="1"/>
    <col min="15" max="15" width="4.875" style="272" customWidth="1"/>
    <col min="16" max="16384" width="12.00390625" style="159" customWidth="1"/>
  </cols>
  <sheetData>
    <row r="1" spans="1:15" ht="12.75">
      <c r="A1" s="253" t="s">
        <v>451</v>
      </c>
      <c r="B1" s="254"/>
      <c r="C1" s="254"/>
      <c r="D1" s="254"/>
      <c r="E1" s="255"/>
      <c r="F1" s="255"/>
      <c r="G1" s="256"/>
      <c r="I1" s="253"/>
      <c r="J1" s="254"/>
      <c r="K1" s="254"/>
      <c r="L1" s="254"/>
      <c r="M1" s="255"/>
      <c r="N1" s="255"/>
      <c r="O1" s="256"/>
    </row>
    <row r="2" spans="1:15" ht="9.75" customHeight="1">
      <c r="A2" s="211"/>
      <c r="B2" s="257" t="s">
        <v>124</v>
      </c>
      <c r="C2" s="258"/>
      <c r="D2" s="259"/>
      <c r="E2" s="260" t="s">
        <v>125</v>
      </c>
      <c r="F2" s="261"/>
      <c r="G2" s="262"/>
      <c r="I2" s="211"/>
      <c r="J2" s="257" t="s">
        <v>124</v>
      </c>
      <c r="K2" s="258"/>
      <c r="L2" s="259"/>
      <c r="M2" s="263" t="s">
        <v>125</v>
      </c>
      <c r="N2" s="264"/>
      <c r="O2" s="265"/>
    </row>
    <row r="3" spans="1:15" s="268" customFormat="1" ht="9.75" customHeight="1">
      <c r="A3" s="266"/>
      <c r="B3" s="267" t="s">
        <v>343</v>
      </c>
      <c r="C3" s="267" t="s">
        <v>341</v>
      </c>
      <c r="D3" s="267" t="s">
        <v>342</v>
      </c>
      <c r="E3" s="267" t="s">
        <v>343</v>
      </c>
      <c r="F3" s="267" t="s">
        <v>341</v>
      </c>
      <c r="G3" s="267" t="s">
        <v>342</v>
      </c>
      <c r="I3" s="266"/>
      <c r="J3" s="269" t="s">
        <v>343</v>
      </c>
      <c r="K3" s="269" t="s">
        <v>341</v>
      </c>
      <c r="L3" s="269" t="s">
        <v>342</v>
      </c>
      <c r="M3" s="269" t="s">
        <v>343</v>
      </c>
      <c r="N3" s="269" t="s">
        <v>341</v>
      </c>
      <c r="O3" s="269" t="s">
        <v>342</v>
      </c>
    </row>
    <row r="4" spans="1:15" ht="9.75" customHeight="1">
      <c r="A4" s="166" t="s">
        <v>60</v>
      </c>
      <c r="B4" s="273">
        <v>0.9</v>
      </c>
      <c r="C4" s="273">
        <v>0</v>
      </c>
      <c r="D4" s="273">
        <v>0.1</v>
      </c>
      <c r="E4" s="273">
        <v>0.8182</v>
      </c>
      <c r="F4" s="273">
        <v>0.1818</v>
      </c>
      <c r="G4" s="273">
        <v>0</v>
      </c>
      <c r="I4" s="166" t="s">
        <v>137</v>
      </c>
      <c r="J4" s="273">
        <v>0.1875</v>
      </c>
      <c r="K4" s="273">
        <v>0.4375</v>
      </c>
      <c r="L4" s="273">
        <v>0.375</v>
      </c>
      <c r="M4" s="273">
        <v>0.2222</v>
      </c>
      <c r="N4" s="273">
        <v>0.5</v>
      </c>
      <c r="O4" s="273">
        <v>0.2778</v>
      </c>
    </row>
    <row r="5" spans="1:15" ht="9.75" customHeight="1">
      <c r="A5" s="166" t="s">
        <v>59</v>
      </c>
      <c r="B5" s="273">
        <v>0.375</v>
      </c>
      <c r="C5" s="273">
        <v>0.25</v>
      </c>
      <c r="D5" s="273">
        <v>0.375</v>
      </c>
      <c r="E5" s="273">
        <v>0.8889</v>
      </c>
      <c r="F5" s="273">
        <v>0</v>
      </c>
      <c r="G5" s="273">
        <v>0.1111</v>
      </c>
      <c r="I5" s="166" t="s">
        <v>460</v>
      </c>
      <c r="J5" s="273">
        <v>0.5789</v>
      </c>
      <c r="K5" s="273">
        <v>0.3684</v>
      </c>
      <c r="L5" s="273">
        <v>0.0526</v>
      </c>
      <c r="M5" s="273">
        <v>0.5</v>
      </c>
      <c r="N5" s="273">
        <v>0.38</v>
      </c>
      <c r="O5" s="273">
        <v>0.12</v>
      </c>
    </row>
    <row r="6" spans="1:15" ht="9.75" customHeight="1">
      <c r="A6" s="166" t="s">
        <v>126</v>
      </c>
      <c r="B6" s="273">
        <v>0.8235</v>
      </c>
      <c r="C6" s="273">
        <v>0.0588</v>
      </c>
      <c r="D6" s="273">
        <v>0.1176</v>
      </c>
      <c r="E6" s="273">
        <v>0.7895</v>
      </c>
      <c r="F6" s="273">
        <v>0.2105</v>
      </c>
      <c r="G6" s="273">
        <v>0</v>
      </c>
      <c r="I6" s="166" t="s">
        <v>138</v>
      </c>
      <c r="J6" s="273">
        <v>0.5556</v>
      </c>
      <c r="K6" s="273">
        <v>0.3333</v>
      </c>
      <c r="L6" s="273">
        <v>0.1111</v>
      </c>
      <c r="M6" s="273">
        <v>0.7692</v>
      </c>
      <c r="N6" s="273">
        <v>0.2308</v>
      </c>
      <c r="O6" s="273">
        <v>0</v>
      </c>
    </row>
    <row r="7" spans="1:15" ht="9.75" customHeight="1">
      <c r="A7" s="166" t="s">
        <v>127</v>
      </c>
      <c r="B7" s="273">
        <v>0.6875</v>
      </c>
      <c r="C7" s="273">
        <v>0.1875</v>
      </c>
      <c r="D7" s="273">
        <v>0.125</v>
      </c>
      <c r="E7" s="273">
        <v>0.7059</v>
      </c>
      <c r="F7" s="273">
        <v>0.1765</v>
      </c>
      <c r="G7" s="273">
        <v>0.1176</v>
      </c>
      <c r="I7" s="166" t="s">
        <v>226</v>
      </c>
      <c r="J7" s="273">
        <v>0.85</v>
      </c>
      <c r="K7" s="273">
        <v>0.15</v>
      </c>
      <c r="L7" s="273">
        <v>0</v>
      </c>
      <c r="M7" s="273">
        <v>0.8125</v>
      </c>
      <c r="N7" s="273">
        <v>0.1875</v>
      </c>
      <c r="O7" s="273">
        <v>0</v>
      </c>
    </row>
    <row r="8" spans="1:15" ht="9.75" customHeight="1">
      <c r="A8" s="166" t="s">
        <v>128</v>
      </c>
      <c r="B8" s="273">
        <v>0.5455</v>
      </c>
      <c r="C8" s="273">
        <v>0.3636</v>
      </c>
      <c r="D8" s="273">
        <v>0.0909</v>
      </c>
      <c r="E8" s="273">
        <v>0.7273</v>
      </c>
      <c r="F8" s="273">
        <v>0.2727</v>
      </c>
      <c r="G8" s="273">
        <v>0</v>
      </c>
      <c r="I8" s="166" t="s">
        <v>139</v>
      </c>
      <c r="J8" s="273">
        <v>0.5455</v>
      </c>
      <c r="K8" s="273">
        <v>0.3636</v>
      </c>
      <c r="L8" s="273">
        <v>0.0909</v>
      </c>
      <c r="M8" s="273">
        <v>0.7</v>
      </c>
      <c r="N8" s="273">
        <v>0.3</v>
      </c>
      <c r="O8" s="273">
        <v>0</v>
      </c>
    </row>
    <row r="9" spans="1:15" ht="9.75" customHeight="1">
      <c r="A9" s="166" t="s">
        <v>553</v>
      </c>
      <c r="B9" s="273">
        <v>0.6923</v>
      </c>
      <c r="C9" s="273">
        <v>0.1538</v>
      </c>
      <c r="D9" s="273">
        <v>0.1538</v>
      </c>
      <c r="E9" s="273">
        <v>0.5</v>
      </c>
      <c r="F9" s="273">
        <v>0.3667</v>
      </c>
      <c r="G9" s="273">
        <v>0.1313</v>
      </c>
      <c r="I9" s="166" t="s">
        <v>140</v>
      </c>
      <c r="J9" s="273"/>
      <c r="K9" s="273"/>
      <c r="L9" s="273"/>
      <c r="M9" s="273">
        <v>0.5142</v>
      </c>
      <c r="N9" s="273">
        <v>0.3805</v>
      </c>
      <c r="O9" s="273">
        <v>0.1053</v>
      </c>
    </row>
    <row r="10" spans="1:15" ht="9.75" customHeight="1">
      <c r="A10" s="166" t="s">
        <v>129</v>
      </c>
      <c r="B10" s="273">
        <v>0.8</v>
      </c>
      <c r="C10" s="273">
        <v>0</v>
      </c>
      <c r="D10" s="273">
        <v>0.2</v>
      </c>
      <c r="E10" s="273">
        <v>0.625</v>
      </c>
      <c r="F10" s="273">
        <v>0.25</v>
      </c>
      <c r="G10" s="273">
        <v>0.125</v>
      </c>
      <c r="I10" s="166" t="s">
        <v>141</v>
      </c>
      <c r="J10" s="273"/>
      <c r="K10" s="273"/>
      <c r="L10" s="273"/>
      <c r="M10" s="273">
        <v>0.8462</v>
      </c>
      <c r="N10" s="273">
        <v>0.0769</v>
      </c>
      <c r="O10" s="273">
        <v>0.0769</v>
      </c>
    </row>
    <row r="11" spans="1:15" ht="9.75" customHeight="1">
      <c r="A11" s="166" t="s">
        <v>130</v>
      </c>
      <c r="B11" s="273">
        <v>0.7273</v>
      </c>
      <c r="C11" s="273">
        <v>0.1818</v>
      </c>
      <c r="D11" s="273">
        <v>0.0909</v>
      </c>
      <c r="E11" s="273">
        <v>0.7692</v>
      </c>
      <c r="F11" s="273">
        <v>0.1538</v>
      </c>
      <c r="G11" s="273">
        <v>0.0769</v>
      </c>
      <c r="I11" s="166" t="s">
        <v>142</v>
      </c>
      <c r="J11" s="273">
        <v>0.7576</v>
      </c>
      <c r="K11" s="273">
        <v>0.1818</v>
      </c>
      <c r="L11" s="273">
        <v>0.0606</v>
      </c>
      <c r="M11" s="273">
        <v>0.4856</v>
      </c>
      <c r="N11" s="273">
        <v>0.4589</v>
      </c>
      <c r="O11" s="273">
        <v>0.0556</v>
      </c>
    </row>
    <row r="12" spans="1:15" ht="9.75" customHeight="1">
      <c r="A12" s="166" t="s">
        <v>131</v>
      </c>
      <c r="B12" s="273">
        <v>0.75</v>
      </c>
      <c r="C12" s="273">
        <v>0</v>
      </c>
      <c r="D12" s="273">
        <v>0.25</v>
      </c>
      <c r="E12" s="273">
        <v>0.5857</v>
      </c>
      <c r="F12" s="273">
        <v>0.3429</v>
      </c>
      <c r="G12" s="273">
        <v>0.0714</v>
      </c>
      <c r="I12" s="166" t="s">
        <v>143</v>
      </c>
      <c r="J12" s="273">
        <v>0.875</v>
      </c>
      <c r="K12" s="273">
        <v>0</v>
      </c>
      <c r="L12" s="273">
        <v>0.125</v>
      </c>
      <c r="M12" s="273">
        <v>0.6235</v>
      </c>
      <c r="N12" s="273">
        <v>0.2588</v>
      </c>
      <c r="O12" s="273">
        <v>0.1176</v>
      </c>
    </row>
    <row r="13" spans="1:15" ht="9.75" customHeight="1">
      <c r="A13" s="166" t="s">
        <v>132</v>
      </c>
      <c r="B13" s="273">
        <v>0.3158</v>
      </c>
      <c r="C13" s="273">
        <v>0.4737</v>
      </c>
      <c r="D13" s="273">
        <v>0.2105</v>
      </c>
      <c r="E13" s="273">
        <v>0.3333</v>
      </c>
      <c r="F13" s="273">
        <v>0.3889</v>
      </c>
      <c r="G13" s="273">
        <v>0.2778</v>
      </c>
      <c r="I13" s="166" t="s">
        <v>144</v>
      </c>
      <c r="J13" s="273">
        <v>0.6</v>
      </c>
      <c r="K13" s="273">
        <v>0.2667</v>
      </c>
      <c r="L13" s="273">
        <v>0.1333</v>
      </c>
      <c r="M13" s="273">
        <v>0.7647</v>
      </c>
      <c r="N13" s="273">
        <v>0.1765</v>
      </c>
      <c r="O13" s="273">
        <v>0.0588</v>
      </c>
    </row>
    <row r="14" spans="1:15" ht="9.75" customHeight="1">
      <c r="A14" s="166" t="s">
        <v>133</v>
      </c>
      <c r="B14" s="273">
        <v>0.5769</v>
      </c>
      <c r="C14" s="273">
        <v>0.3462</v>
      </c>
      <c r="D14" s="273">
        <v>0.0769</v>
      </c>
      <c r="E14" s="273">
        <v>0.5471</v>
      </c>
      <c r="F14" s="273">
        <v>0.3353</v>
      </c>
      <c r="G14" s="273">
        <v>0.1176</v>
      </c>
      <c r="I14" s="166" t="s">
        <v>145</v>
      </c>
      <c r="J14" s="273">
        <v>0.875</v>
      </c>
      <c r="K14" s="273">
        <v>0</v>
      </c>
      <c r="L14" s="273">
        <v>0.125</v>
      </c>
      <c r="M14" s="273">
        <v>0.5909</v>
      </c>
      <c r="N14" s="273">
        <v>0.3182</v>
      </c>
      <c r="O14" s="273">
        <v>0.0909</v>
      </c>
    </row>
    <row r="15" spans="1:15" ht="9.75" customHeight="1">
      <c r="A15" s="166" t="s">
        <v>134</v>
      </c>
      <c r="B15" s="273">
        <v>0.6296</v>
      </c>
      <c r="C15" s="273">
        <v>0.3704</v>
      </c>
      <c r="D15" s="273">
        <v>0</v>
      </c>
      <c r="E15" s="273">
        <v>0.5182</v>
      </c>
      <c r="F15" s="273">
        <v>0.4818</v>
      </c>
      <c r="G15" s="273">
        <v>0</v>
      </c>
      <c r="I15" s="166" t="s">
        <v>146</v>
      </c>
      <c r="J15" s="273">
        <v>0.5</v>
      </c>
      <c r="K15" s="273">
        <v>0.3751</v>
      </c>
      <c r="L15" s="273">
        <v>0.1429</v>
      </c>
      <c r="M15" s="273">
        <v>0.4154</v>
      </c>
      <c r="N15" s="273">
        <v>0.3538</v>
      </c>
      <c r="O15" s="273">
        <v>0.2308</v>
      </c>
    </row>
    <row r="16" spans="1:15" ht="9.75" customHeight="1">
      <c r="A16" s="166" t="s">
        <v>135</v>
      </c>
      <c r="B16" s="273">
        <v>0.4286</v>
      </c>
      <c r="C16" s="273">
        <v>0.4286</v>
      </c>
      <c r="D16" s="273">
        <v>0.1429</v>
      </c>
      <c r="E16" s="273">
        <v>0.2778</v>
      </c>
      <c r="F16" s="273">
        <v>0.4444</v>
      </c>
      <c r="G16" s="273">
        <v>0.2778</v>
      </c>
      <c r="I16" s="166" t="s">
        <v>147</v>
      </c>
      <c r="J16" s="273">
        <v>0.9474</v>
      </c>
      <c r="K16" s="273">
        <v>0.0526</v>
      </c>
      <c r="L16" s="273">
        <v>0</v>
      </c>
      <c r="M16" s="273">
        <v>0.8627</v>
      </c>
      <c r="N16" s="273">
        <v>0.1176</v>
      </c>
      <c r="O16" s="273">
        <v>0.0196</v>
      </c>
    </row>
    <row r="17" spans="1:15" ht="9.75" customHeight="1">
      <c r="A17" s="166" t="s">
        <v>136</v>
      </c>
      <c r="B17" s="273">
        <v>0.7143</v>
      </c>
      <c r="C17" s="273">
        <v>0.1429</v>
      </c>
      <c r="D17" s="273">
        <v>0.1429</v>
      </c>
      <c r="E17" s="273">
        <v>0.5333</v>
      </c>
      <c r="F17" s="273">
        <v>0.4</v>
      </c>
      <c r="G17" s="273">
        <v>0.0667</v>
      </c>
      <c r="I17" s="166" t="s">
        <v>554</v>
      </c>
      <c r="J17" s="273">
        <v>0.5</v>
      </c>
      <c r="K17" s="273">
        <v>0.375</v>
      </c>
      <c r="L17" s="273">
        <v>0.185</v>
      </c>
      <c r="M17" s="273">
        <v>0.3846</v>
      </c>
      <c r="N17" s="273">
        <v>0.3077</v>
      </c>
      <c r="O17" s="273">
        <v>0.3077</v>
      </c>
    </row>
    <row r="18" spans="1:15" ht="9.75" customHeight="1">
      <c r="A18" s="166" t="s">
        <v>85</v>
      </c>
      <c r="B18" s="273">
        <v>0.5</v>
      </c>
      <c r="C18" s="273">
        <v>0.4167</v>
      </c>
      <c r="D18" s="273">
        <v>0.0833</v>
      </c>
      <c r="E18" s="273">
        <v>0.6667</v>
      </c>
      <c r="F18" s="273">
        <v>0.3333</v>
      </c>
      <c r="G18" s="273">
        <v>0</v>
      </c>
      <c r="I18" s="166" t="s">
        <v>461</v>
      </c>
      <c r="J18" s="273">
        <v>0.8824</v>
      </c>
      <c r="K18" s="273">
        <v>0.1176</v>
      </c>
      <c r="L18" s="273">
        <v>0</v>
      </c>
      <c r="M18" s="273">
        <v>0.8571</v>
      </c>
      <c r="N18" s="273">
        <v>0.1429</v>
      </c>
      <c r="O18" s="273">
        <v>0</v>
      </c>
    </row>
    <row r="19" spans="1:15" ht="9.75" customHeight="1">
      <c r="A19" s="166" t="s">
        <v>459</v>
      </c>
      <c r="B19" s="273">
        <v>0.6786</v>
      </c>
      <c r="C19" s="273">
        <v>0.2857</v>
      </c>
      <c r="D19" s="273">
        <v>0.0357</v>
      </c>
      <c r="E19" s="273">
        <v>0.5286</v>
      </c>
      <c r="F19" s="273">
        <v>0.4443</v>
      </c>
      <c r="G19" s="273">
        <v>0.0276</v>
      </c>
      <c r="I19" s="166" t="s">
        <v>148</v>
      </c>
      <c r="J19" s="273">
        <v>0.5</v>
      </c>
      <c r="K19" s="273">
        <v>0.1</v>
      </c>
      <c r="L19" s="273">
        <v>0.4</v>
      </c>
      <c r="M19" s="273">
        <v>0.7692</v>
      </c>
      <c r="N19" s="273">
        <v>0.2308</v>
      </c>
      <c r="O19" s="273">
        <v>0</v>
      </c>
    </row>
    <row r="20" spans="1:15" ht="9.75" customHeight="1" thickBot="1">
      <c r="A20" s="166" t="s">
        <v>86</v>
      </c>
      <c r="B20" s="273">
        <v>0.7</v>
      </c>
      <c r="C20" s="273">
        <v>0.3</v>
      </c>
      <c r="D20" s="273">
        <v>0</v>
      </c>
      <c r="E20" s="273">
        <v>0.5133</v>
      </c>
      <c r="F20" s="273">
        <v>0.4867</v>
      </c>
      <c r="G20" s="273">
        <v>0</v>
      </c>
      <c r="I20" s="250" t="s">
        <v>149</v>
      </c>
      <c r="J20" s="274"/>
      <c r="K20" s="274"/>
      <c r="L20" s="274"/>
      <c r="M20" s="274">
        <v>0.8</v>
      </c>
      <c r="N20" s="274">
        <v>0.2</v>
      </c>
      <c r="O20" s="274">
        <v>0</v>
      </c>
    </row>
    <row r="21" spans="1:15" ht="9.75" customHeight="1" thickBot="1">
      <c r="A21" s="166" t="s">
        <v>87</v>
      </c>
      <c r="B21" s="273">
        <v>0.5</v>
      </c>
      <c r="C21" s="273">
        <v>0.3</v>
      </c>
      <c r="D21" s="273">
        <v>0.2</v>
      </c>
      <c r="E21" s="273">
        <v>0.7</v>
      </c>
      <c r="F21" s="273">
        <v>0.3</v>
      </c>
      <c r="G21" s="273">
        <v>0</v>
      </c>
      <c r="I21" s="270" t="s">
        <v>150</v>
      </c>
      <c r="J21" s="275">
        <f aca="true" t="shared" si="0" ref="J21:O21">AVERAGE(B4:B21,J4:J20)</f>
        <v>0.6406187500000001</v>
      </c>
      <c r="K21" s="275">
        <f t="shared" si="0"/>
        <v>0.230665625</v>
      </c>
      <c r="L21" s="275">
        <f t="shared" si="0"/>
        <v>0.13115</v>
      </c>
      <c r="M21" s="275">
        <f t="shared" si="0"/>
        <v>0.6270285714285716</v>
      </c>
      <c r="N21" s="275">
        <f t="shared" si="0"/>
        <v>0.29115714285714284</v>
      </c>
      <c r="O21" s="276">
        <f t="shared" si="0"/>
        <v>0.08176571428571429</v>
      </c>
    </row>
    <row r="22" spans="5:15" ht="12.75">
      <c r="E22" s="271"/>
      <c r="F22" s="271"/>
      <c r="G22" s="271"/>
      <c r="M22" s="271"/>
      <c r="N22" s="271"/>
      <c r="O22" s="271"/>
    </row>
    <row r="23" spans="5:15" ht="12.75">
      <c r="E23" s="271"/>
      <c r="F23" s="271"/>
      <c r="G23" s="271"/>
      <c r="M23" s="271"/>
      <c r="N23" s="271"/>
      <c r="O23" s="271"/>
    </row>
    <row r="24" spans="5:15" ht="12.75">
      <c r="E24" s="271"/>
      <c r="F24" s="271"/>
      <c r="G24" s="271"/>
      <c r="M24" s="271"/>
      <c r="N24" s="271"/>
      <c r="O24" s="271"/>
    </row>
    <row r="25" spans="5:15" ht="12.75">
      <c r="E25" s="271"/>
      <c r="F25" s="271"/>
      <c r="G25" s="271"/>
      <c r="M25" s="271"/>
      <c r="N25" s="271"/>
      <c r="O25" s="271"/>
    </row>
    <row r="26" spans="5:15" ht="12.75">
      <c r="E26" s="271"/>
      <c r="F26" s="271"/>
      <c r="G26" s="271"/>
      <c r="M26" s="271"/>
      <c r="N26" s="271"/>
      <c r="O26" s="271"/>
    </row>
    <row r="27" spans="5:15" ht="12.75">
      <c r="E27" s="271"/>
      <c r="F27" s="271"/>
      <c r="G27" s="271"/>
      <c r="M27" s="271"/>
      <c r="N27" s="271"/>
      <c r="O27" s="271"/>
    </row>
    <row r="28" spans="5:15" ht="12.75">
      <c r="E28" s="271"/>
      <c r="F28" s="271"/>
      <c r="G28" s="271"/>
      <c r="M28" s="271"/>
      <c r="N28" s="271"/>
      <c r="O28" s="271"/>
    </row>
    <row r="29" spans="5:15" ht="12.75">
      <c r="E29" s="271"/>
      <c r="F29" s="271"/>
      <c r="G29" s="271"/>
      <c r="M29" s="271"/>
      <c r="N29" s="271"/>
      <c r="O29" s="271"/>
    </row>
    <row r="30" spans="5:15" ht="12.75">
      <c r="E30" s="271"/>
      <c r="F30" s="271"/>
      <c r="G30" s="271"/>
      <c r="M30" s="271"/>
      <c r="N30" s="271"/>
      <c r="O30" s="271"/>
    </row>
    <row r="31" spans="5:15" ht="12.75">
      <c r="E31" s="271"/>
      <c r="F31" s="271"/>
      <c r="G31" s="271"/>
      <c r="M31" s="271"/>
      <c r="N31" s="271"/>
      <c r="O31" s="271"/>
    </row>
    <row r="32" spans="5:15" ht="12.75">
      <c r="E32" s="271"/>
      <c r="F32" s="271"/>
      <c r="G32" s="271"/>
      <c r="M32" s="271"/>
      <c r="N32" s="271"/>
      <c r="O32" s="271"/>
    </row>
    <row r="33" spans="5:15" ht="12.75">
      <c r="E33" s="271"/>
      <c r="F33" s="271"/>
      <c r="G33" s="271"/>
      <c r="M33" s="271"/>
      <c r="N33" s="271"/>
      <c r="O33" s="271"/>
    </row>
    <row r="34" spans="5:15" ht="12.75">
      <c r="E34" s="271"/>
      <c r="F34" s="271"/>
      <c r="G34" s="271"/>
      <c r="M34" s="271"/>
      <c r="N34" s="271"/>
      <c r="O34" s="271"/>
    </row>
    <row r="35" spans="5:15" ht="12.75">
      <c r="E35" s="271"/>
      <c r="F35" s="271"/>
      <c r="G35" s="271"/>
      <c r="M35" s="271"/>
      <c r="N35" s="271"/>
      <c r="O35" s="271"/>
    </row>
    <row r="36" spans="5:15" ht="12.75">
      <c r="E36" s="271"/>
      <c r="F36" s="271"/>
      <c r="G36" s="271"/>
      <c r="M36" s="271"/>
      <c r="N36" s="271"/>
      <c r="O36" s="271"/>
    </row>
    <row r="37" spans="5:15" ht="12.75">
      <c r="E37" s="271"/>
      <c r="F37" s="271"/>
      <c r="G37" s="271"/>
      <c r="M37" s="271"/>
      <c r="N37" s="271"/>
      <c r="O37" s="271"/>
    </row>
    <row r="38" spans="5:15" ht="12.75">
      <c r="E38" s="271"/>
      <c r="F38" s="271"/>
      <c r="G38" s="271"/>
      <c r="M38" s="271"/>
      <c r="N38" s="271"/>
      <c r="O38" s="271"/>
    </row>
    <row r="39" spans="5:15" ht="12.75">
      <c r="E39" s="271"/>
      <c r="F39" s="271"/>
      <c r="G39" s="271"/>
      <c r="M39" s="271"/>
      <c r="N39" s="271"/>
      <c r="O39" s="271"/>
    </row>
    <row r="40" spans="5:15" ht="12.75">
      <c r="E40" s="271"/>
      <c r="F40" s="271"/>
      <c r="G40" s="271"/>
      <c r="M40" s="271"/>
      <c r="N40" s="271"/>
      <c r="O40" s="271"/>
    </row>
    <row r="41" spans="5:15" ht="12.75">
      <c r="E41" s="271"/>
      <c r="F41" s="271"/>
      <c r="G41" s="271"/>
      <c r="M41" s="271"/>
      <c r="N41" s="271"/>
      <c r="O41" s="271"/>
    </row>
    <row r="42" spans="5:15" ht="12.75">
      <c r="E42" s="271"/>
      <c r="F42" s="271"/>
      <c r="G42" s="271"/>
      <c r="M42" s="271"/>
      <c r="N42" s="271"/>
      <c r="O42" s="271"/>
    </row>
    <row r="43" spans="5:15" ht="12.75">
      <c r="E43" s="271"/>
      <c r="F43" s="271"/>
      <c r="G43" s="271"/>
      <c r="M43" s="271"/>
      <c r="N43" s="271"/>
      <c r="O43" s="271"/>
    </row>
    <row r="44" spans="5:15" ht="12.75">
      <c r="E44" s="271"/>
      <c r="F44" s="271"/>
      <c r="G44" s="271"/>
      <c r="M44" s="271"/>
      <c r="N44" s="271"/>
      <c r="O44" s="271"/>
    </row>
    <row r="45" spans="5:15" ht="12.75">
      <c r="E45" s="271"/>
      <c r="F45" s="271"/>
      <c r="G45" s="271"/>
      <c r="M45" s="271"/>
      <c r="N45" s="271"/>
      <c r="O45" s="271"/>
    </row>
    <row r="46" spans="5:15" ht="12.75">
      <c r="E46" s="271"/>
      <c r="F46" s="271"/>
      <c r="G46" s="271"/>
      <c r="M46" s="271"/>
      <c r="N46" s="271"/>
      <c r="O46" s="271"/>
    </row>
    <row r="47" spans="5:15" ht="12.75">
      <c r="E47" s="271"/>
      <c r="F47" s="271"/>
      <c r="G47" s="271"/>
      <c r="M47" s="271"/>
      <c r="N47" s="271"/>
      <c r="O47" s="271"/>
    </row>
    <row r="48" spans="5:15" ht="12.75">
      <c r="E48" s="271"/>
      <c r="F48" s="271"/>
      <c r="G48" s="271"/>
      <c r="M48" s="271"/>
      <c r="N48" s="271"/>
      <c r="O48" s="271"/>
    </row>
    <row r="49" spans="5:15" ht="12.75">
      <c r="E49" s="271"/>
      <c r="F49" s="271"/>
      <c r="G49" s="271"/>
      <c r="M49" s="271"/>
      <c r="N49" s="271"/>
      <c r="O49" s="271"/>
    </row>
    <row r="50" spans="5:15" ht="12.75">
      <c r="E50" s="271"/>
      <c r="F50" s="271"/>
      <c r="G50" s="271"/>
      <c r="M50" s="271"/>
      <c r="N50" s="271"/>
      <c r="O50" s="271"/>
    </row>
    <row r="51" spans="5:15" ht="12.75">
      <c r="E51" s="271"/>
      <c r="F51" s="271"/>
      <c r="G51" s="271"/>
      <c r="M51" s="271"/>
      <c r="N51" s="271"/>
      <c r="O51" s="271"/>
    </row>
    <row r="52" spans="5:15" ht="12.75">
      <c r="E52" s="271"/>
      <c r="F52" s="271"/>
      <c r="G52" s="271"/>
      <c r="M52" s="271"/>
      <c r="N52" s="271"/>
      <c r="O52" s="271"/>
    </row>
    <row r="53" spans="5:15" ht="12.75">
      <c r="E53" s="271"/>
      <c r="F53" s="271"/>
      <c r="G53" s="271"/>
      <c r="M53" s="271"/>
      <c r="N53" s="271"/>
      <c r="O53" s="271"/>
    </row>
    <row r="54" spans="5:15" ht="12.75">
      <c r="E54" s="271"/>
      <c r="F54" s="271"/>
      <c r="G54" s="271"/>
      <c r="M54" s="271"/>
      <c r="N54" s="271"/>
      <c r="O54" s="271"/>
    </row>
    <row r="55" spans="5:15" ht="12.75">
      <c r="E55" s="271"/>
      <c r="F55" s="271"/>
      <c r="G55" s="271"/>
      <c r="M55" s="271"/>
      <c r="N55" s="271"/>
      <c r="O55" s="271"/>
    </row>
    <row r="56" spans="5:15" ht="12.75">
      <c r="E56" s="271"/>
      <c r="F56" s="271"/>
      <c r="G56" s="271"/>
      <c r="M56" s="271"/>
      <c r="N56" s="271"/>
      <c r="O56" s="271"/>
    </row>
    <row r="57" spans="5:15" ht="12.75">
      <c r="E57" s="271"/>
      <c r="F57" s="271"/>
      <c r="G57" s="271"/>
      <c r="M57" s="271"/>
      <c r="N57" s="271"/>
      <c r="O57" s="271"/>
    </row>
    <row r="58" spans="5:15" ht="12.75">
      <c r="E58" s="271"/>
      <c r="F58" s="271"/>
      <c r="G58" s="271"/>
      <c r="M58" s="271"/>
      <c r="N58" s="271"/>
      <c r="O58" s="271"/>
    </row>
    <row r="59" spans="5:15" ht="12.75">
      <c r="E59" s="271"/>
      <c r="F59" s="271"/>
      <c r="G59" s="271"/>
      <c r="M59" s="271"/>
      <c r="N59" s="271"/>
      <c r="O59" s="271"/>
    </row>
    <row r="60" spans="5:15" ht="12.75">
      <c r="E60" s="271"/>
      <c r="F60" s="271"/>
      <c r="G60" s="271"/>
      <c r="M60" s="271"/>
      <c r="N60" s="271"/>
      <c r="O60" s="271"/>
    </row>
    <row r="61" spans="5:15" ht="12.75">
      <c r="E61" s="271"/>
      <c r="F61" s="271"/>
      <c r="G61" s="271"/>
      <c r="M61" s="271"/>
      <c r="N61" s="271"/>
      <c r="O61" s="271"/>
    </row>
    <row r="62" spans="5:15" ht="12.75">
      <c r="E62" s="271"/>
      <c r="F62" s="271"/>
      <c r="G62" s="271"/>
      <c r="M62" s="271"/>
      <c r="N62" s="271"/>
      <c r="O62" s="271"/>
    </row>
    <row r="63" spans="5:15" ht="12.75">
      <c r="E63" s="271"/>
      <c r="F63" s="271"/>
      <c r="G63" s="271"/>
      <c r="M63" s="271"/>
      <c r="N63" s="271"/>
      <c r="O63" s="271"/>
    </row>
    <row r="64" spans="5:15" ht="12.75">
      <c r="E64" s="271"/>
      <c r="F64" s="271"/>
      <c r="G64" s="271"/>
      <c r="M64" s="271"/>
      <c r="N64" s="271"/>
      <c r="O64" s="271"/>
    </row>
    <row r="65" spans="5:15" ht="12.75">
      <c r="E65" s="271"/>
      <c r="F65" s="271"/>
      <c r="G65" s="271"/>
      <c r="M65" s="271"/>
      <c r="N65" s="271"/>
      <c r="O65" s="271"/>
    </row>
    <row r="66" spans="5:15" ht="12.75">
      <c r="E66" s="271"/>
      <c r="F66" s="271"/>
      <c r="G66" s="271"/>
      <c r="M66" s="271"/>
      <c r="N66" s="271"/>
      <c r="O66" s="271"/>
    </row>
    <row r="67" spans="5:15" ht="12.75">
      <c r="E67" s="271"/>
      <c r="F67" s="271"/>
      <c r="G67" s="271"/>
      <c r="M67" s="271"/>
      <c r="N67" s="271"/>
      <c r="O67" s="271"/>
    </row>
    <row r="68" spans="5:15" ht="12.75">
      <c r="E68" s="271"/>
      <c r="F68" s="271"/>
      <c r="G68" s="271"/>
      <c r="M68" s="271"/>
      <c r="N68" s="271"/>
      <c r="O68" s="271"/>
    </row>
    <row r="69" spans="5:15" ht="12.75">
      <c r="E69" s="271"/>
      <c r="F69" s="271"/>
      <c r="G69" s="271"/>
      <c r="M69" s="271"/>
      <c r="N69" s="271"/>
      <c r="O69" s="271"/>
    </row>
    <row r="70" spans="5:15" ht="12.75">
      <c r="E70" s="271"/>
      <c r="F70" s="271"/>
      <c r="G70" s="271"/>
      <c r="M70" s="271"/>
      <c r="N70" s="271"/>
      <c r="O70" s="271"/>
    </row>
    <row r="71" spans="5:15" ht="12.75">
      <c r="E71" s="271"/>
      <c r="F71" s="271"/>
      <c r="G71" s="271"/>
      <c r="M71" s="271"/>
      <c r="N71" s="271"/>
      <c r="O71" s="271"/>
    </row>
    <row r="72" spans="5:15" ht="12.75">
      <c r="E72" s="271"/>
      <c r="F72" s="271"/>
      <c r="G72" s="271"/>
      <c r="M72" s="271"/>
      <c r="N72" s="271"/>
      <c r="O72" s="271"/>
    </row>
    <row r="73" spans="5:15" ht="12.75">
      <c r="E73" s="271"/>
      <c r="F73" s="271"/>
      <c r="G73" s="271"/>
      <c r="M73" s="271"/>
      <c r="N73" s="271"/>
      <c r="O73" s="271"/>
    </row>
    <row r="74" spans="5:15" ht="12.75">
      <c r="E74" s="271"/>
      <c r="F74" s="271"/>
      <c r="G74" s="271"/>
      <c r="M74" s="271"/>
      <c r="N74" s="271"/>
      <c r="O74" s="271"/>
    </row>
    <row r="75" spans="5:15" ht="12.75">
      <c r="E75" s="271"/>
      <c r="F75" s="271"/>
      <c r="G75" s="271"/>
      <c r="M75" s="271"/>
      <c r="N75" s="271"/>
      <c r="O75" s="271"/>
    </row>
    <row r="76" spans="5:15" ht="12.75">
      <c r="E76" s="271"/>
      <c r="F76" s="271"/>
      <c r="G76" s="271"/>
      <c r="M76" s="271"/>
      <c r="N76" s="271"/>
      <c r="O76" s="271"/>
    </row>
    <row r="77" spans="5:15" ht="12.75">
      <c r="E77" s="271"/>
      <c r="F77" s="271"/>
      <c r="G77" s="271"/>
      <c r="M77" s="271"/>
      <c r="N77" s="271"/>
      <c r="O77" s="271"/>
    </row>
    <row r="78" spans="5:15" ht="12.75">
      <c r="E78" s="271"/>
      <c r="F78" s="271"/>
      <c r="G78" s="271"/>
      <c r="M78" s="271"/>
      <c r="N78" s="271"/>
      <c r="O78" s="271"/>
    </row>
    <row r="79" spans="5:15" ht="12.75">
      <c r="E79" s="271"/>
      <c r="F79" s="271"/>
      <c r="G79" s="271"/>
      <c r="M79" s="271"/>
      <c r="N79" s="271"/>
      <c r="O79" s="271"/>
    </row>
    <row r="80" spans="5:15" ht="12.75">
      <c r="E80" s="271"/>
      <c r="F80" s="271"/>
      <c r="G80" s="271"/>
      <c r="M80" s="271"/>
      <c r="N80" s="271"/>
      <c r="O80" s="271"/>
    </row>
    <row r="81" spans="5:15" ht="12.75">
      <c r="E81" s="271"/>
      <c r="F81" s="271"/>
      <c r="G81" s="271"/>
      <c r="M81" s="271"/>
      <c r="N81" s="271"/>
      <c r="O81" s="271"/>
    </row>
    <row r="82" spans="5:15" ht="12.75">
      <c r="E82" s="271"/>
      <c r="F82" s="271"/>
      <c r="G82" s="271"/>
      <c r="M82" s="271"/>
      <c r="N82" s="271"/>
      <c r="O82" s="271"/>
    </row>
    <row r="83" spans="5:15" ht="12.75">
      <c r="E83" s="271"/>
      <c r="F83" s="271"/>
      <c r="G83" s="271"/>
      <c r="M83" s="271"/>
      <c r="N83" s="271"/>
      <c r="O83" s="271"/>
    </row>
    <row r="84" spans="5:15" ht="12.75">
      <c r="E84" s="271"/>
      <c r="F84" s="271"/>
      <c r="G84" s="271"/>
      <c r="M84" s="271"/>
      <c r="N84" s="271"/>
      <c r="O84" s="271"/>
    </row>
    <row r="85" spans="5:15" ht="12.75">
      <c r="E85" s="271"/>
      <c r="F85" s="271"/>
      <c r="G85" s="271"/>
      <c r="M85" s="271"/>
      <c r="N85" s="271"/>
      <c r="O85" s="271"/>
    </row>
    <row r="86" spans="5:15" ht="12.75">
      <c r="E86" s="271"/>
      <c r="F86" s="271"/>
      <c r="G86" s="271"/>
      <c r="M86" s="271"/>
      <c r="N86" s="271"/>
      <c r="O86" s="271"/>
    </row>
    <row r="87" spans="5:15" ht="12.75">
      <c r="E87" s="271"/>
      <c r="F87" s="271"/>
      <c r="G87" s="271"/>
      <c r="M87" s="271"/>
      <c r="N87" s="271"/>
      <c r="O87" s="271"/>
    </row>
    <row r="88" spans="5:15" ht="12.75">
      <c r="E88" s="271"/>
      <c r="F88" s="271"/>
      <c r="G88" s="271"/>
      <c r="M88" s="271"/>
      <c r="N88" s="271"/>
      <c r="O88" s="271"/>
    </row>
    <row r="89" spans="5:15" ht="12.75">
      <c r="E89" s="271"/>
      <c r="F89" s="271"/>
      <c r="G89" s="271"/>
      <c r="M89" s="271"/>
      <c r="N89" s="271"/>
      <c r="O89" s="271"/>
    </row>
    <row r="90" spans="5:15" ht="12.75">
      <c r="E90" s="271"/>
      <c r="F90" s="271"/>
      <c r="G90" s="271"/>
      <c r="M90" s="271"/>
      <c r="N90" s="271"/>
      <c r="O90" s="271"/>
    </row>
    <row r="91" spans="5:15" ht="12.75">
      <c r="E91" s="271"/>
      <c r="F91" s="271"/>
      <c r="G91" s="271"/>
      <c r="M91" s="271"/>
      <c r="N91" s="271"/>
      <c r="O91" s="271"/>
    </row>
    <row r="92" spans="5:15" ht="12.75">
      <c r="E92" s="271"/>
      <c r="F92" s="271"/>
      <c r="G92" s="271"/>
      <c r="M92" s="271"/>
      <c r="N92" s="271"/>
      <c r="O92" s="271"/>
    </row>
    <row r="93" spans="5:15" ht="12.75">
      <c r="E93" s="271"/>
      <c r="F93" s="271"/>
      <c r="G93" s="271"/>
      <c r="M93" s="271"/>
      <c r="N93" s="271"/>
      <c r="O93" s="271"/>
    </row>
    <row r="94" spans="5:15" ht="12.75">
      <c r="E94" s="271"/>
      <c r="F94" s="271"/>
      <c r="G94" s="271"/>
      <c r="M94" s="271"/>
      <c r="N94" s="271"/>
      <c r="O94" s="271"/>
    </row>
    <row r="95" spans="5:15" ht="12.75">
      <c r="E95" s="271"/>
      <c r="F95" s="271"/>
      <c r="G95" s="271"/>
      <c r="M95" s="271"/>
      <c r="N95" s="271"/>
      <c r="O95" s="271"/>
    </row>
    <row r="96" spans="5:15" ht="12.75">
      <c r="E96" s="271"/>
      <c r="F96" s="271"/>
      <c r="G96" s="271"/>
      <c r="M96" s="271"/>
      <c r="N96" s="271"/>
      <c r="O96" s="271"/>
    </row>
    <row r="97" spans="5:15" ht="12.75">
      <c r="E97" s="271"/>
      <c r="F97" s="271"/>
      <c r="G97" s="271"/>
      <c r="M97" s="271"/>
      <c r="N97" s="271"/>
      <c r="O97" s="271"/>
    </row>
    <row r="98" spans="5:15" ht="12.75">
      <c r="E98" s="271"/>
      <c r="F98" s="271"/>
      <c r="G98" s="271"/>
      <c r="M98" s="271"/>
      <c r="N98" s="271"/>
      <c r="O98" s="271"/>
    </row>
    <row r="99" spans="5:15" ht="12.75">
      <c r="E99" s="271"/>
      <c r="F99" s="271"/>
      <c r="G99" s="271"/>
      <c r="M99" s="271"/>
      <c r="N99" s="271"/>
      <c r="O99" s="271"/>
    </row>
    <row r="100" spans="5:15" ht="12.75">
      <c r="E100" s="271"/>
      <c r="F100" s="271"/>
      <c r="G100" s="271"/>
      <c r="M100" s="271"/>
      <c r="N100" s="271"/>
      <c r="O100" s="271"/>
    </row>
    <row r="101" spans="5:15" ht="12.75">
      <c r="E101" s="271"/>
      <c r="F101" s="271"/>
      <c r="G101" s="271"/>
      <c r="M101" s="271"/>
      <c r="N101" s="271"/>
      <c r="O101" s="271"/>
    </row>
    <row r="102" spans="5:15" ht="12.75">
      <c r="E102" s="271"/>
      <c r="F102" s="271"/>
      <c r="G102" s="271"/>
      <c r="M102" s="271"/>
      <c r="N102" s="271"/>
      <c r="O102" s="271"/>
    </row>
    <row r="103" spans="5:15" ht="12.75">
      <c r="E103" s="271"/>
      <c r="F103" s="271"/>
      <c r="G103" s="271"/>
      <c r="M103" s="271"/>
      <c r="N103" s="271"/>
      <c r="O103" s="271"/>
    </row>
    <row r="104" spans="5:15" ht="12.75">
      <c r="E104" s="271"/>
      <c r="F104" s="271"/>
      <c r="G104" s="271"/>
      <c r="M104" s="271"/>
      <c r="N104" s="271"/>
      <c r="O104" s="271"/>
    </row>
    <row r="105" spans="5:15" ht="12.75">
      <c r="E105" s="271"/>
      <c r="F105" s="271"/>
      <c r="G105" s="271"/>
      <c r="M105" s="271"/>
      <c r="N105" s="271"/>
      <c r="O105" s="271"/>
    </row>
    <row r="106" spans="5:15" ht="12.75">
      <c r="E106" s="271"/>
      <c r="F106" s="271"/>
      <c r="G106" s="271"/>
      <c r="M106" s="271"/>
      <c r="N106" s="271"/>
      <c r="O106" s="271"/>
    </row>
    <row r="107" spans="5:15" ht="12.75">
      <c r="E107" s="271"/>
      <c r="F107" s="271"/>
      <c r="G107" s="271"/>
      <c r="M107" s="271"/>
      <c r="N107" s="271"/>
      <c r="O107" s="271"/>
    </row>
    <row r="108" spans="5:15" ht="12.75">
      <c r="E108" s="271"/>
      <c r="F108" s="271"/>
      <c r="G108" s="271"/>
      <c r="M108" s="271"/>
      <c r="N108" s="271"/>
      <c r="O108" s="271"/>
    </row>
    <row r="109" spans="5:15" ht="12.75">
      <c r="E109" s="271"/>
      <c r="F109" s="271"/>
      <c r="G109" s="271"/>
      <c r="M109" s="271"/>
      <c r="N109" s="271"/>
      <c r="O109" s="271"/>
    </row>
    <row r="110" spans="5:15" ht="12.75">
      <c r="E110" s="271"/>
      <c r="F110" s="271"/>
      <c r="G110" s="271"/>
      <c r="M110" s="271"/>
      <c r="N110" s="271"/>
      <c r="O110" s="271"/>
    </row>
    <row r="111" spans="5:15" ht="12.75">
      <c r="E111" s="271"/>
      <c r="F111" s="271"/>
      <c r="G111" s="271"/>
      <c r="M111" s="271"/>
      <c r="N111" s="271"/>
      <c r="O111" s="271"/>
    </row>
    <row r="112" spans="5:15" ht="12.75">
      <c r="E112" s="271"/>
      <c r="F112" s="271"/>
      <c r="G112" s="271"/>
      <c r="M112" s="271"/>
      <c r="N112" s="271"/>
      <c r="O112" s="271"/>
    </row>
    <row r="113" spans="5:15" ht="12.75">
      <c r="E113" s="271"/>
      <c r="F113" s="271"/>
      <c r="G113" s="271"/>
      <c r="M113" s="271"/>
      <c r="N113" s="271"/>
      <c r="O113" s="271"/>
    </row>
    <row r="114" spans="5:15" ht="12.75">
      <c r="E114" s="271"/>
      <c r="F114" s="271"/>
      <c r="G114" s="271"/>
      <c r="M114" s="271"/>
      <c r="N114" s="271"/>
      <c r="O114" s="271"/>
    </row>
    <row r="115" spans="5:15" ht="12.75">
      <c r="E115" s="271"/>
      <c r="F115" s="271"/>
      <c r="G115" s="271"/>
      <c r="M115" s="271"/>
      <c r="N115" s="271"/>
      <c r="O115" s="271"/>
    </row>
    <row r="116" spans="5:15" ht="12.75">
      <c r="E116" s="271"/>
      <c r="F116" s="271"/>
      <c r="G116" s="271"/>
      <c r="M116" s="271"/>
      <c r="N116" s="271"/>
      <c r="O116" s="271"/>
    </row>
    <row r="117" spans="5:15" ht="12.75">
      <c r="E117" s="271"/>
      <c r="F117" s="271"/>
      <c r="G117" s="271"/>
      <c r="M117" s="271"/>
      <c r="N117" s="271"/>
      <c r="O117" s="271"/>
    </row>
    <row r="118" spans="5:15" ht="12.75">
      <c r="E118" s="271"/>
      <c r="F118" s="271"/>
      <c r="G118" s="271"/>
      <c r="M118" s="271"/>
      <c r="N118" s="271"/>
      <c r="O118" s="271"/>
    </row>
    <row r="119" spans="5:15" ht="12.75">
      <c r="E119" s="271"/>
      <c r="F119" s="271"/>
      <c r="G119" s="271"/>
      <c r="M119" s="271"/>
      <c r="N119" s="271"/>
      <c r="O119" s="271"/>
    </row>
    <row r="120" spans="5:15" ht="12.75">
      <c r="E120" s="271"/>
      <c r="F120" s="271"/>
      <c r="G120" s="271"/>
      <c r="M120" s="271"/>
      <c r="N120" s="271"/>
      <c r="O120" s="271"/>
    </row>
    <row r="121" spans="5:15" ht="12.75">
      <c r="E121" s="271"/>
      <c r="F121" s="271"/>
      <c r="G121" s="271"/>
      <c r="M121" s="271"/>
      <c r="N121" s="271"/>
      <c r="O121" s="271"/>
    </row>
    <row r="122" spans="5:15" ht="12.75">
      <c r="E122" s="271"/>
      <c r="F122" s="271"/>
      <c r="G122" s="271"/>
      <c r="M122" s="271"/>
      <c r="N122" s="271"/>
      <c r="O122" s="271"/>
    </row>
    <row r="123" spans="5:15" ht="12.75">
      <c r="E123" s="271"/>
      <c r="F123" s="271"/>
      <c r="G123" s="271"/>
      <c r="M123" s="271"/>
      <c r="N123" s="271"/>
      <c r="O123" s="271"/>
    </row>
    <row r="124" spans="5:15" ht="12.75">
      <c r="E124" s="271"/>
      <c r="F124" s="271"/>
      <c r="G124" s="271"/>
      <c r="M124" s="271"/>
      <c r="N124" s="271"/>
      <c r="O124" s="271"/>
    </row>
    <row r="125" spans="5:15" ht="12.75">
      <c r="E125" s="271"/>
      <c r="F125" s="271"/>
      <c r="G125" s="271"/>
      <c r="M125" s="271"/>
      <c r="N125" s="271"/>
      <c r="O125" s="271"/>
    </row>
    <row r="126" spans="5:15" ht="12.75">
      <c r="E126" s="271"/>
      <c r="F126" s="271"/>
      <c r="G126" s="271"/>
      <c r="M126" s="271"/>
      <c r="N126" s="271"/>
      <c r="O126" s="271"/>
    </row>
    <row r="127" spans="5:15" ht="12.75">
      <c r="E127" s="271"/>
      <c r="F127" s="271"/>
      <c r="G127" s="271"/>
      <c r="M127" s="271"/>
      <c r="N127" s="271"/>
      <c r="O127" s="271"/>
    </row>
    <row r="128" spans="5:15" ht="12.75">
      <c r="E128" s="271"/>
      <c r="F128" s="271"/>
      <c r="G128" s="271"/>
      <c r="M128" s="271"/>
      <c r="N128" s="271"/>
      <c r="O128" s="271"/>
    </row>
    <row r="129" spans="5:15" ht="12.75">
      <c r="E129" s="271"/>
      <c r="F129" s="271"/>
      <c r="G129" s="271"/>
      <c r="M129" s="271"/>
      <c r="N129" s="271"/>
      <c r="O129" s="271"/>
    </row>
    <row r="130" spans="5:15" ht="12.75">
      <c r="E130" s="271"/>
      <c r="F130" s="271"/>
      <c r="G130" s="271"/>
      <c r="M130" s="271"/>
      <c r="N130" s="271"/>
      <c r="O130" s="271"/>
    </row>
    <row r="131" spans="5:15" ht="12.75">
      <c r="E131" s="271"/>
      <c r="F131" s="271"/>
      <c r="G131" s="271"/>
      <c r="M131" s="271"/>
      <c r="N131" s="271"/>
      <c r="O131" s="271"/>
    </row>
    <row r="132" spans="5:15" ht="12.75">
      <c r="E132" s="271"/>
      <c r="F132" s="271"/>
      <c r="G132" s="271"/>
      <c r="M132" s="271"/>
      <c r="N132" s="271"/>
      <c r="O132" s="271"/>
    </row>
    <row r="133" spans="5:15" ht="12.75">
      <c r="E133" s="271"/>
      <c r="F133" s="271"/>
      <c r="G133" s="271"/>
      <c r="M133" s="271"/>
      <c r="N133" s="271"/>
      <c r="O133" s="271"/>
    </row>
    <row r="134" spans="5:15" ht="12.75">
      <c r="E134" s="271"/>
      <c r="F134" s="271"/>
      <c r="G134" s="271"/>
      <c r="M134" s="271"/>
      <c r="N134" s="271"/>
      <c r="O134" s="271"/>
    </row>
    <row r="135" spans="5:15" ht="12.75">
      <c r="E135" s="271"/>
      <c r="F135" s="271"/>
      <c r="G135" s="271"/>
      <c r="M135" s="271"/>
      <c r="N135" s="271"/>
      <c r="O135" s="271"/>
    </row>
    <row r="136" spans="5:15" ht="12.75">
      <c r="E136" s="271"/>
      <c r="F136" s="271"/>
      <c r="G136" s="271"/>
      <c r="M136" s="271"/>
      <c r="N136" s="271"/>
      <c r="O136" s="271"/>
    </row>
    <row r="137" spans="5:15" ht="12.75">
      <c r="E137" s="271"/>
      <c r="F137" s="271"/>
      <c r="G137" s="271"/>
      <c r="M137" s="271"/>
      <c r="N137" s="271"/>
      <c r="O137" s="271"/>
    </row>
    <row r="138" spans="5:15" ht="12.75">
      <c r="E138" s="271"/>
      <c r="F138" s="271"/>
      <c r="G138" s="271"/>
      <c r="M138" s="271"/>
      <c r="N138" s="271"/>
      <c r="O138" s="271"/>
    </row>
    <row r="139" spans="5:15" ht="12.75">
      <c r="E139" s="271"/>
      <c r="F139" s="271"/>
      <c r="G139" s="271"/>
      <c r="M139" s="271"/>
      <c r="N139" s="271"/>
      <c r="O139" s="271"/>
    </row>
    <row r="140" spans="5:15" ht="12.75">
      <c r="E140" s="271"/>
      <c r="F140" s="271"/>
      <c r="G140" s="271"/>
      <c r="M140" s="271"/>
      <c r="N140" s="271"/>
      <c r="O140" s="271"/>
    </row>
  </sheetData>
  <mergeCells count="4">
    <mergeCell ref="B2:D2"/>
    <mergeCell ref="E2:G2"/>
    <mergeCell ref="J2:L2"/>
    <mergeCell ref="M2:O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B1" sqref="B1:W14"/>
    </sheetView>
  </sheetViews>
  <sheetFormatPr defaultColWidth="9.00390625" defaultRowHeight="12.75"/>
  <cols>
    <col min="1" max="1" width="5.25390625" style="159" customWidth="1"/>
    <col min="2" max="2" width="14.125" style="159" customWidth="1"/>
    <col min="3" max="3" width="9.25390625" style="159" hidden="1" customWidth="1"/>
    <col min="4" max="10" width="0" style="159" hidden="1" customWidth="1"/>
    <col min="11" max="11" width="9.25390625" style="159" hidden="1" customWidth="1"/>
    <col min="12" max="14" width="3.625" style="159" customWidth="1"/>
    <col min="15" max="16" width="4.00390625" style="159" customWidth="1"/>
    <col min="17" max="17" width="4.875" style="241" customWidth="1"/>
    <col min="18" max="21" width="5.00390625" style="159" customWidth="1"/>
    <col min="22" max="23" width="3.875" style="159" customWidth="1"/>
    <col min="24" max="16384" width="10.75390625" style="159" customWidth="1"/>
  </cols>
  <sheetData>
    <row r="1" spans="12:23" ht="9.75" customHeight="1">
      <c r="L1" s="245" t="s">
        <v>299</v>
      </c>
      <c r="M1" s="246"/>
      <c r="N1" s="247"/>
      <c r="O1" s="245" t="s">
        <v>62</v>
      </c>
      <c r="P1" s="247"/>
      <c r="Q1" s="235" t="s">
        <v>180</v>
      </c>
      <c r="R1" s="245" t="s">
        <v>181</v>
      </c>
      <c r="S1" s="247"/>
      <c r="T1" s="245" t="s">
        <v>77</v>
      </c>
      <c r="U1" s="247"/>
      <c r="V1" s="245" t="s">
        <v>182</v>
      </c>
      <c r="W1" s="247"/>
    </row>
    <row r="2" spans="3:25" ht="9.75" customHeight="1">
      <c r="C2" s="159" t="s">
        <v>183</v>
      </c>
      <c r="D2" s="159" t="s">
        <v>184</v>
      </c>
      <c r="E2" s="159" t="s">
        <v>185</v>
      </c>
      <c r="F2" s="159" t="s">
        <v>186</v>
      </c>
      <c r="G2" s="159" t="s">
        <v>187</v>
      </c>
      <c r="H2" s="159" t="s">
        <v>188</v>
      </c>
      <c r="I2" s="159" t="s">
        <v>189</v>
      </c>
      <c r="J2" s="159" t="s">
        <v>190</v>
      </c>
      <c r="K2" s="159" t="s">
        <v>191</v>
      </c>
      <c r="L2" s="250">
        <v>2000</v>
      </c>
      <c r="M2" s="250">
        <v>2001</v>
      </c>
      <c r="N2" s="250">
        <v>2002</v>
      </c>
      <c r="O2" s="250">
        <v>2000</v>
      </c>
      <c r="P2" s="250">
        <v>2001</v>
      </c>
      <c r="Q2" s="277">
        <v>2000</v>
      </c>
      <c r="R2" s="250">
        <v>2000</v>
      </c>
      <c r="S2" s="250">
        <v>2001</v>
      </c>
      <c r="T2" s="250">
        <v>2000</v>
      </c>
      <c r="U2" s="250">
        <v>2001</v>
      </c>
      <c r="V2" s="250">
        <v>2000</v>
      </c>
      <c r="W2" s="250">
        <v>2001</v>
      </c>
      <c r="Y2" s="159" t="s">
        <v>192</v>
      </c>
    </row>
    <row r="3" spans="1:24" ht="9.75" customHeight="1">
      <c r="A3" s="159" t="s">
        <v>193</v>
      </c>
      <c r="B3" s="250" t="s">
        <v>133</v>
      </c>
      <c r="C3" s="159">
        <v>15.7</v>
      </c>
      <c r="D3" s="159">
        <v>0.73</v>
      </c>
      <c r="E3" s="159">
        <v>0.91</v>
      </c>
      <c r="F3" s="159">
        <v>1.12</v>
      </c>
      <c r="G3" s="159">
        <v>4</v>
      </c>
      <c r="H3" s="159">
        <v>4.5</v>
      </c>
      <c r="I3" s="159">
        <v>4.6</v>
      </c>
      <c r="J3" s="159">
        <v>0.35</v>
      </c>
      <c r="K3" s="159">
        <v>0.41</v>
      </c>
      <c r="L3" s="153">
        <v>21.5</v>
      </c>
      <c r="M3" s="278">
        <v>17.3</v>
      </c>
      <c r="N3" s="154">
        <v>13.9</v>
      </c>
      <c r="O3" s="153">
        <v>3.9</v>
      </c>
      <c r="P3" s="154">
        <v>3.5</v>
      </c>
      <c r="Q3" s="277">
        <v>3.4</v>
      </c>
      <c r="R3" s="279">
        <v>0.022</v>
      </c>
      <c r="S3" s="280">
        <v>0.026</v>
      </c>
      <c r="T3" s="279">
        <v>0.202</v>
      </c>
      <c r="U3" s="280">
        <v>0.214</v>
      </c>
      <c r="V3" s="153">
        <v>5.2</v>
      </c>
      <c r="W3" s="154">
        <v>6.1</v>
      </c>
      <c r="X3" s="159">
        <f aca="true" t="shared" si="0" ref="X3:X14">U3/P3*100</f>
        <v>6.114285714285715</v>
      </c>
    </row>
    <row r="4" spans="1:24" ht="9.75" customHeight="1">
      <c r="A4" s="159" t="s">
        <v>193</v>
      </c>
      <c r="B4" s="152" t="s">
        <v>134</v>
      </c>
      <c r="C4" s="159">
        <v>10.5</v>
      </c>
      <c r="D4" s="159">
        <v>0.54</v>
      </c>
      <c r="E4" s="159">
        <v>0.67</v>
      </c>
      <c r="F4" s="159">
        <v>0.81</v>
      </c>
      <c r="G4" s="159">
        <v>3.3</v>
      </c>
      <c r="H4" s="159">
        <v>3.6</v>
      </c>
      <c r="I4" s="159">
        <v>2.5</v>
      </c>
      <c r="J4" s="159">
        <v>0.27</v>
      </c>
      <c r="K4" s="159">
        <v>0.35</v>
      </c>
      <c r="L4" s="155">
        <v>19.6</v>
      </c>
      <c r="M4" s="195">
        <v>15.8</v>
      </c>
      <c r="N4" s="156">
        <v>12.9</v>
      </c>
      <c r="O4" s="155">
        <v>3.2</v>
      </c>
      <c r="P4" s="156">
        <v>2.9</v>
      </c>
      <c r="Q4" s="281">
        <v>4.2</v>
      </c>
      <c r="R4" s="282">
        <v>0.026</v>
      </c>
      <c r="S4" s="283">
        <v>0.034</v>
      </c>
      <c r="T4" s="282">
        <v>0.196</v>
      </c>
      <c r="U4" s="283">
        <v>0.192</v>
      </c>
      <c r="V4" s="155">
        <v>6.2</v>
      </c>
      <c r="W4" s="156">
        <v>6.6</v>
      </c>
      <c r="X4" s="159">
        <f t="shared" si="0"/>
        <v>6.620689655172414</v>
      </c>
    </row>
    <row r="5" spans="1:24" ht="9.75" customHeight="1">
      <c r="A5" s="159" t="s">
        <v>193</v>
      </c>
      <c r="B5" s="152" t="s">
        <v>194</v>
      </c>
      <c r="C5" s="159">
        <v>38.4</v>
      </c>
      <c r="D5" s="159">
        <v>2.33</v>
      </c>
      <c r="E5" s="159">
        <v>2.7</v>
      </c>
      <c r="F5" s="159">
        <v>3.06</v>
      </c>
      <c r="G5" s="159">
        <v>8.2</v>
      </c>
      <c r="H5" s="159">
        <v>9.4</v>
      </c>
      <c r="I5" s="159">
        <v>9.5</v>
      </c>
      <c r="J5" s="159">
        <v>1.28</v>
      </c>
      <c r="K5" s="159">
        <v>1.49</v>
      </c>
      <c r="L5" s="155">
        <v>16.5</v>
      </c>
      <c r="M5" s="195">
        <v>14.2</v>
      </c>
      <c r="N5" s="156">
        <v>12.5</v>
      </c>
      <c r="O5" s="155">
        <v>4.7</v>
      </c>
      <c r="P5" s="156">
        <v>4.1</v>
      </c>
      <c r="Q5" s="281">
        <v>4.1</v>
      </c>
      <c r="R5" s="282">
        <v>0.033</v>
      </c>
      <c r="S5" s="283">
        <v>0.039</v>
      </c>
      <c r="T5" s="282">
        <v>0.282</v>
      </c>
      <c r="U5" s="283">
        <v>0.307</v>
      </c>
      <c r="V5" s="155">
        <v>6</v>
      </c>
      <c r="W5" s="156">
        <v>7.5</v>
      </c>
      <c r="X5" s="159">
        <f t="shared" si="0"/>
        <v>7.487804878048782</v>
      </c>
    </row>
    <row r="6" spans="1:26" ht="9.75" customHeight="1">
      <c r="A6" s="159" t="s">
        <v>195</v>
      </c>
      <c r="B6" s="152" t="s">
        <v>132</v>
      </c>
      <c r="C6" s="159">
        <v>39.3</v>
      </c>
      <c r="D6" s="159">
        <v>1.27</v>
      </c>
      <c r="E6" s="159">
        <v>1.31</v>
      </c>
      <c r="F6" s="159">
        <v>1.46</v>
      </c>
      <c r="G6" s="159">
        <v>9.8</v>
      </c>
      <c r="H6" s="159">
        <v>10.2</v>
      </c>
      <c r="I6" s="159">
        <v>12.3</v>
      </c>
      <c r="J6" s="159">
        <v>0.87</v>
      </c>
      <c r="K6" s="159">
        <v>0.91</v>
      </c>
      <c r="L6" s="155">
        <v>30.9</v>
      </c>
      <c r="M6" s="195">
        <v>29.9</v>
      </c>
      <c r="N6" s="156">
        <v>27</v>
      </c>
      <c r="O6" s="155">
        <v>4</v>
      </c>
      <c r="P6" s="156">
        <v>3.8</v>
      </c>
      <c r="Q6" s="281">
        <v>3.2</v>
      </c>
      <c r="R6" s="282">
        <v>0.022</v>
      </c>
      <c r="S6" s="283">
        <v>0.023</v>
      </c>
      <c r="T6" s="282">
        <v>0.129</v>
      </c>
      <c r="U6" s="283">
        <v>0.128</v>
      </c>
      <c r="V6" s="155">
        <v>3.2</v>
      </c>
      <c r="W6" s="156">
        <v>3.3</v>
      </c>
      <c r="X6" s="159">
        <f t="shared" si="0"/>
        <v>3.3684210526315788</v>
      </c>
      <c r="Y6" s="159">
        <v>15.5</v>
      </c>
      <c r="Z6" s="159">
        <v>13.3</v>
      </c>
    </row>
    <row r="7" spans="1:24" ht="9.75" customHeight="1">
      <c r="A7" s="159" t="s">
        <v>195</v>
      </c>
      <c r="B7" s="152" t="s">
        <v>196</v>
      </c>
      <c r="C7" s="159">
        <v>45.2</v>
      </c>
      <c r="D7" s="159">
        <v>4.35</v>
      </c>
      <c r="E7" s="159">
        <v>4.73</v>
      </c>
      <c r="F7" s="159">
        <v>4.9</v>
      </c>
      <c r="G7" s="159">
        <v>29.3</v>
      </c>
      <c r="H7" s="159">
        <v>32.8</v>
      </c>
      <c r="I7" s="159">
        <v>29.3</v>
      </c>
      <c r="J7" s="159">
        <v>1.25</v>
      </c>
      <c r="K7" s="159">
        <v>1.4</v>
      </c>
      <c r="L7" s="155">
        <v>10.4</v>
      </c>
      <c r="M7" s="195">
        <v>9.5</v>
      </c>
      <c r="N7" s="156">
        <v>9.2</v>
      </c>
      <c r="O7" s="155">
        <v>1.5</v>
      </c>
      <c r="P7" s="156">
        <v>1.4</v>
      </c>
      <c r="Q7" s="281">
        <v>1.5</v>
      </c>
      <c r="R7" s="282">
        <v>0.028</v>
      </c>
      <c r="S7" s="283">
        <v>0.031</v>
      </c>
      <c r="T7" s="282">
        <v>0.147</v>
      </c>
      <c r="U7" s="283">
        <v>0.142</v>
      </c>
      <c r="V7" s="155">
        <v>9.5</v>
      </c>
      <c r="W7" s="156">
        <v>10.3</v>
      </c>
      <c r="X7" s="159">
        <f t="shared" si="0"/>
        <v>10.142857142857142</v>
      </c>
    </row>
    <row r="8" spans="1:24" ht="9.75" customHeight="1">
      <c r="A8" s="159" t="s">
        <v>195</v>
      </c>
      <c r="B8" s="152" t="s">
        <v>197</v>
      </c>
      <c r="C8" s="159">
        <v>8.7</v>
      </c>
      <c r="D8" s="159">
        <v>0.49</v>
      </c>
      <c r="E8" s="159">
        <v>0.53</v>
      </c>
      <c r="F8" s="159">
        <v>0.53</v>
      </c>
      <c r="G8" s="159">
        <v>5.2</v>
      </c>
      <c r="H8" s="159">
        <v>5.6</v>
      </c>
      <c r="I8" s="159" t="s">
        <v>198</v>
      </c>
      <c r="J8" s="159">
        <v>0.21</v>
      </c>
      <c r="K8" s="159">
        <v>0.25</v>
      </c>
      <c r="L8" s="155">
        <v>17.8</v>
      </c>
      <c r="M8" s="195">
        <v>16.6</v>
      </c>
      <c r="N8" s="156">
        <v>16.6</v>
      </c>
      <c r="O8" s="155">
        <v>1.7</v>
      </c>
      <c r="P8" s="156">
        <v>1.6</v>
      </c>
      <c r="Q8" s="281" t="s">
        <v>198</v>
      </c>
      <c r="R8" s="282">
        <v>0.024</v>
      </c>
      <c r="S8" s="283">
        <v>0.029</v>
      </c>
      <c r="T8" s="282">
        <v>0.15</v>
      </c>
      <c r="U8" s="283">
        <v>0.16</v>
      </c>
      <c r="V8" s="155">
        <v>8.8</v>
      </c>
      <c r="W8" s="156">
        <v>10</v>
      </c>
      <c r="X8" s="159">
        <f t="shared" si="0"/>
        <v>10</v>
      </c>
    </row>
    <row r="9" spans="1:24" ht="9.75" customHeight="1">
      <c r="A9" s="159" t="s">
        <v>195</v>
      </c>
      <c r="B9" s="161" t="s">
        <v>199</v>
      </c>
      <c r="C9" s="159">
        <v>8.5</v>
      </c>
      <c r="D9" s="159">
        <v>0.62</v>
      </c>
      <c r="E9" s="159">
        <v>0.68</v>
      </c>
      <c r="F9" s="159">
        <v>0.74</v>
      </c>
      <c r="G9" s="159">
        <v>3.85</v>
      </c>
      <c r="H9" s="159" t="s">
        <v>198</v>
      </c>
      <c r="I9" s="159">
        <v>3.85</v>
      </c>
      <c r="J9" s="159">
        <v>0.3</v>
      </c>
      <c r="K9" s="159">
        <v>0.485</v>
      </c>
      <c r="L9" s="162">
        <v>13.7</v>
      </c>
      <c r="M9" s="164">
        <v>12.4</v>
      </c>
      <c r="N9" s="163">
        <v>11.5</v>
      </c>
      <c r="O9" s="162">
        <v>2.2</v>
      </c>
      <c r="P9" s="284">
        <v>2</v>
      </c>
      <c r="Q9" s="240">
        <v>2.2</v>
      </c>
      <c r="R9" s="285">
        <v>0.035</v>
      </c>
      <c r="S9" s="286">
        <v>0.057</v>
      </c>
      <c r="T9" s="285">
        <v>0.164</v>
      </c>
      <c r="U9" s="286">
        <v>0.17</v>
      </c>
      <c r="V9" s="162">
        <v>7.4</v>
      </c>
      <c r="W9" s="163">
        <v>8.5</v>
      </c>
      <c r="X9" s="159">
        <f t="shared" si="0"/>
        <v>8.5</v>
      </c>
    </row>
    <row r="10" spans="2:24" s="287" customFormat="1" ht="9.75" customHeight="1" thickBot="1">
      <c r="B10" s="288" t="s">
        <v>206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90">
        <v>18.6</v>
      </c>
      <c r="M10" s="291">
        <v>16.5</v>
      </c>
      <c r="N10" s="292">
        <v>14.8</v>
      </c>
      <c r="O10" s="290">
        <v>3</v>
      </c>
      <c r="P10" s="292">
        <v>2.9</v>
      </c>
      <c r="Q10" s="293">
        <v>3.1</v>
      </c>
      <c r="R10" s="294">
        <v>0.027</v>
      </c>
      <c r="S10" s="295">
        <v>0.034</v>
      </c>
      <c r="T10" s="294">
        <v>0.181</v>
      </c>
      <c r="U10" s="295">
        <v>0.188</v>
      </c>
      <c r="V10" s="290">
        <v>6.3</v>
      </c>
      <c r="W10" s="292">
        <v>6.8</v>
      </c>
      <c r="X10" s="287">
        <f t="shared" si="0"/>
        <v>6.482758620689655</v>
      </c>
    </row>
    <row r="11" spans="1:24" ht="9.75" customHeight="1">
      <c r="A11" s="159" t="s">
        <v>193</v>
      </c>
      <c r="B11" s="152" t="s">
        <v>200</v>
      </c>
      <c r="C11" s="159">
        <v>5.76</v>
      </c>
      <c r="D11" s="159">
        <v>0.33</v>
      </c>
      <c r="E11" s="159">
        <v>0.36</v>
      </c>
      <c r="F11" s="159">
        <v>0.4</v>
      </c>
      <c r="G11" s="159">
        <v>1.95</v>
      </c>
      <c r="H11" s="159">
        <v>2</v>
      </c>
      <c r="I11" s="159">
        <v>1.95</v>
      </c>
      <c r="J11" s="159">
        <v>0.14</v>
      </c>
      <c r="K11" s="159">
        <v>0.15</v>
      </c>
      <c r="L11" s="155">
        <v>17.7</v>
      </c>
      <c r="M11" s="195">
        <v>16.2</v>
      </c>
      <c r="N11" s="156">
        <v>14.4</v>
      </c>
      <c r="O11" s="155">
        <v>3</v>
      </c>
      <c r="P11" s="156">
        <v>2.8</v>
      </c>
      <c r="Q11" s="281">
        <v>3</v>
      </c>
      <c r="R11" s="282">
        <v>0.024</v>
      </c>
      <c r="S11" s="283">
        <v>0.026</v>
      </c>
      <c r="T11" s="282">
        <v>0.186</v>
      </c>
      <c r="U11" s="283">
        <v>0.198</v>
      </c>
      <c r="V11" s="155">
        <v>6.3</v>
      </c>
      <c r="W11" s="156">
        <v>7</v>
      </c>
      <c r="X11" s="159">
        <f t="shared" si="0"/>
        <v>7.071428571428571</v>
      </c>
    </row>
    <row r="12" spans="1:24" ht="9.75" customHeight="1">
      <c r="A12" s="159" t="s">
        <v>195</v>
      </c>
      <c r="B12" s="152" t="s">
        <v>201</v>
      </c>
      <c r="C12" s="159">
        <v>17.58</v>
      </c>
      <c r="D12" s="159">
        <v>1.281</v>
      </c>
      <c r="E12" s="159">
        <v>1.44</v>
      </c>
      <c r="F12" s="159">
        <v>1.511</v>
      </c>
      <c r="G12" s="159">
        <v>6.86</v>
      </c>
      <c r="H12" s="159">
        <v>7.37</v>
      </c>
      <c r="I12" s="159">
        <v>6.86</v>
      </c>
      <c r="J12" s="159">
        <v>0.62</v>
      </c>
      <c r="K12" s="159">
        <v>0.709</v>
      </c>
      <c r="L12" s="155">
        <v>13.7</v>
      </c>
      <c r="M12" s="195">
        <v>12.2</v>
      </c>
      <c r="N12" s="156">
        <v>11.6</v>
      </c>
      <c r="O12" s="155">
        <v>2.6</v>
      </c>
      <c r="P12" s="156">
        <v>2.4</v>
      </c>
      <c r="Q12" s="281">
        <v>2.6</v>
      </c>
      <c r="R12" s="282">
        <v>0.035</v>
      </c>
      <c r="S12" s="283">
        <v>0.04</v>
      </c>
      <c r="T12" s="282">
        <v>0.186</v>
      </c>
      <c r="U12" s="283">
        <v>0.144</v>
      </c>
      <c r="V12" s="155">
        <v>7.3</v>
      </c>
      <c r="W12" s="156">
        <v>6</v>
      </c>
      <c r="X12" s="159">
        <f t="shared" si="0"/>
        <v>6</v>
      </c>
    </row>
    <row r="13" spans="1:24" ht="9.75" customHeight="1">
      <c r="A13" s="159" t="s">
        <v>195</v>
      </c>
      <c r="B13" s="161" t="s">
        <v>202</v>
      </c>
      <c r="C13" s="159">
        <v>3.7</v>
      </c>
      <c r="D13" s="159">
        <v>0.27</v>
      </c>
      <c r="E13" s="159">
        <v>0.29</v>
      </c>
      <c r="F13" s="159">
        <v>0.32</v>
      </c>
      <c r="G13" s="159">
        <v>1.4</v>
      </c>
      <c r="H13" s="159">
        <v>1.54</v>
      </c>
      <c r="I13" s="159">
        <v>1.4</v>
      </c>
      <c r="J13" s="159">
        <v>0.11</v>
      </c>
      <c r="K13" s="159">
        <v>0.116</v>
      </c>
      <c r="L13" s="162">
        <v>14</v>
      </c>
      <c r="M13" s="164">
        <v>12.8</v>
      </c>
      <c r="N13" s="163">
        <v>11.4</v>
      </c>
      <c r="O13" s="162">
        <v>2.6</v>
      </c>
      <c r="P13" s="163">
        <v>2.4</v>
      </c>
      <c r="Q13" s="240">
        <v>2.6</v>
      </c>
      <c r="R13" s="285">
        <v>0.029</v>
      </c>
      <c r="S13" s="286">
        <v>0.031</v>
      </c>
      <c r="T13" s="285">
        <v>0.186</v>
      </c>
      <c r="U13" s="286">
        <v>0.214</v>
      </c>
      <c r="V13" s="162">
        <v>7</v>
      </c>
      <c r="W13" s="163">
        <v>8.9</v>
      </c>
      <c r="X13" s="159">
        <f t="shared" si="0"/>
        <v>8.916666666666668</v>
      </c>
    </row>
    <row r="14" spans="2:24" s="287" customFormat="1" ht="9.75" customHeight="1" thickBot="1">
      <c r="B14" s="288" t="s">
        <v>207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90">
        <v>15.1</v>
      </c>
      <c r="M14" s="291">
        <v>13.7</v>
      </c>
      <c r="N14" s="292">
        <v>12.5</v>
      </c>
      <c r="O14" s="290">
        <v>2.7</v>
      </c>
      <c r="P14" s="292">
        <v>2.5</v>
      </c>
      <c r="Q14" s="293">
        <v>2.7</v>
      </c>
      <c r="R14" s="294">
        <v>0.029</v>
      </c>
      <c r="S14" s="295">
        <v>0.033</v>
      </c>
      <c r="T14" s="294">
        <v>0.186</v>
      </c>
      <c r="U14" s="295">
        <v>0.185</v>
      </c>
      <c r="V14" s="290">
        <v>6.9</v>
      </c>
      <c r="W14" s="292">
        <v>7.3</v>
      </c>
      <c r="X14" s="287">
        <f t="shared" si="0"/>
        <v>7.3999999999999995</v>
      </c>
    </row>
    <row r="15" spans="22:23" ht="12.75">
      <c r="V15" s="157"/>
      <c r="W15" s="157"/>
    </row>
    <row r="16" spans="2:23" ht="12.75">
      <c r="B16" s="159" t="s">
        <v>203</v>
      </c>
      <c r="L16" s="159">
        <v>18.8</v>
      </c>
      <c r="M16" s="159">
        <v>15.9</v>
      </c>
      <c r="N16" s="159">
        <v>13.5</v>
      </c>
      <c r="O16" s="159">
        <v>3.7</v>
      </c>
      <c r="P16" s="159">
        <v>3.3</v>
      </c>
      <c r="Q16" s="241">
        <v>3.7</v>
      </c>
      <c r="R16" s="296">
        <v>0.026</v>
      </c>
      <c r="S16" s="296">
        <v>0.031</v>
      </c>
      <c r="T16" s="296">
        <v>0.217</v>
      </c>
      <c r="U16" s="296">
        <v>0.228</v>
      </c>
      <c r="V16" s="157">
        <v>5.9</v>
      </c>
      <c r="W16" s="157">
        <v>6.8</v>
      </c>
    </row>
    <row r="17" spans="2:23" ht="12.75">
      <c r="B17" s="159" t="s">
        <v>204</v>
      </c>
      <c r="L17" s="159">
        <v>13.9</v>
      </c>
      <c r="M17" s="159">
        <v>12.7</v>
      </c>
      <c r="N17" s="159">
        <v>12.1</v>
      </c>
      <c r="O17" s="159">
        <v>2.1</v>
      </c>
      <c r="P17" s="159">
        <v>1.9</v>
      </c>
      <c r="Q17" s="241">
        <v>2.2</v>
      </c>
      <c r="R17" s="296">
        <v>0.03</v>
      </c>
      <c r="S17" s="296">
        <v>0.038</v>
      </c>
      <c r="T17" s="296">
        <v>0.166</v>
      </c>
      <c r="U17" s="296">
        <v>0.166</v>
      </c>
      <c r="V17" s="157">
        <v>7.8</v>
      </c>
      <c r="W17" s="157">
        <v>8.4</v>
      </c>
    </row>
    <row r="18" spans="2:23" ht="12.75">
      <c r="B18" s="159" t="s">
        <v>205</v>
      </c>
      <c r="L18" s="297">
        <v>0.35</v>
      </c>
      <c r="M18" s="297">
        <v>0.25</v>
      </c>
      <c r="N18" s="297">
        <v>0.11</v>
      </c>
      <c r="O18" s="297">
        <v>0.73</v>
      </c>
      <c r="P18" s="297">
        <v>0.72</v>
      </c>
      <c r="Q18" s="298">
        <v>0.64</v>
      </c>
      <c r="R18" s="297">
        <v>-0.13</v>
      </c>
      <c r="S18" s="297">
        <v>-0.17</v>
      </c>
      <c r="T18" s="297">
        <v>0.3</v>
      </c>
      <c r="U18" s="297">
        <v>0.37</v>
      </c>
      <c r="V18" s="297">
        <v>0.32</v>
      </c>
      <c r="W18" s="297">
        <v>0.23</v>
      </c>
    </row>
    <row r="21" spans="13:21" ht="12.75">
      <c r="M21" s="296">
        <v>0.81</v>
      </c>
      <c r="N21" s="296">
        <v>0.82</v>
      </c>
      <c r="O21" s="296">
        <v>0.319</v>
      </c>
      <c r="P21" s="296">
        <v>0.332</v>
      </c>
      <c r="T21" s="296">
        <v>-0.289</v>
      </c>
      <c r="U21" s="296">
        <v>-0.317</v>
      </c>
    </row>
    <row r="22" spans="13:14" ht="12.75">
      <c r="M22" s="296">
        <v>0.811</v>
      </c>
      <c r="N22" s="296">
        <v>1.008</v>
      </c>
    </row>
  </sheetData>
  <mergeCells count="5">
    <mergeCell ref="V1:W1"/>
    <mergeCell ref="L1:N1"/>
    <mergeCell ref="O1:P1"/>
    <mergeCell ref="R1:S1"/>
    <mergeCell ref="T1:U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P7" sqref="P7"/>
    </sheetView>
  </sheetViews>
  <sheetFormatPr defaultColWidth="9.00390625" defaultRowHeight="12.75"/>
  <cols>
    <col min="1" max="1" width="4.125" style="159" customWidth="1"/>
    <col min="2" max="2" width="13.00390625" style="159" customWidth="1"/>
    <col min="3" max="8" width="4.875" style="159" customWidth="1"/>
    <col min="9" max="9" width="1.12109375" style="159" customWidth="1"/>
    <col min="10" max="10" width="12.125" style="159" customWidth="1"/>
    <col min="11" max="16" width="5.00390625" style="159" customWidth="1"/>
    <col min="17" max="16384" width="10.75390625" style="159" customWidth="1"/>
  </cols>
  <sheetData>
    <row r="1" ht="13.5" thickBot="1"/>
    <row r="2" spans="2:16" s="299" customFormat="1" ht="13.5" thickBot="1">
      <c r="B2" s="300" t="s">
        <v>263</v>
      </c>
      <c r="C2" s="301" t="s">
        <v>123</v>
      </c>
      <c r="D2" s="302"/>
      <c r="E2" s="302"/>
      <c r="F2" s="302"/>
      <c r="G2" s="302"/>
      <c r="H2" s="303"/>
      <c r="J2" s="304" t="s">
        <v>264</v>
      </c>
      <c r="K2" s="301" t="s">
        <v>123</v>
      </c>
      <c r="L2" s="302"/>
      <c r="M2" s="302"/>
      <c r="N2" s="302"/>
      <c r="O2" s="302"/>
      <c r="P2" s="303"/>
    </row>
    <row r="3" spans="2:16" ht="12.75">
      <c r="B3" s="161" t="s">
        <v>88</v>
      </c>
      <c r="C3" s="305">
        <v>35033</v>
      </c>
      <c r="D3" s="305">
        <v>35124</v>
      </c>
      <c r="E3" s="305">
        <v>35216</v>
      </c>
      <c r="F3" s="305">
        <v>35308</v>
      </c>
      <c r="G3" s="305">
        <v>35399</v>
      </c>
      <c r="H3" s="305">
        <v>35530</v>
      </c>
      <c r="J3" s="161" t="s">
        <v>88</v>
      </c>
      <c r="K3" s="305">
        <v>35033</v>
      </c>
      <c r="L3" s="305">
        <v>35124</v>
      </c>
      <c r="M3" s="305">
        <v>35216</v>
      </c>
      <c r="N3" s="305">
        <v>35308</v>
      </c>
      <c r="O3" s="305">
        <v>35399</v>
      </c>
      <c r="P3" s="305">
        <v>35530</v>
      </c>
    </row>
    <row r="4" spans="1:15" ht="12.75">
      <c r="A4" s="159" t="s">
        <v>31</v>
      </c>
      <c r="B4" s="166" t="s">
        <v>265</v>
      </c>
      <c r="C4" s="170">
        <v>20.68</v>
      </c>
      <c r="D4" s="170">
        <v>8.09</v>
      </c>
      <c r="E4" s="170">
        <v>4.34</v>
      </c>
      <c r="F4" s="170">
        <v>3</v>
      </c>
      <c r="G4" s="170">
        <v>0.66</v>
      </c>
      <c r="H4" s="195">
        <v>0.73</v>
      </c>
      <c r="J4" s="166" t="s">
        <v>266</v>
      </c>
      <c r="K4" s="170">
        <v>60.25</v>
      </c>
      <c r="L4" s="170">
        <v>39.48</v>
      </c>
      <c r="M4" s="170">
        <v>10.03</v>
      </c>
      <c r="N4" s="170">
        <v>7.73</v>
      </c>
      <c r="O4" s="170">
        <v>4.95</v>
      </c>
    </row>
    <row r="5" spans="1:15" ht="12.75">
      <c r="A5" s="159" t="s">
        <v>32</v>
      </c>
      <c r="B5" s="166" t="s">
        <v>267</v>
      </c>
      <c r="C5" s="170">
        <v>5.76</v>
      </c>
      <c r="D5" s="170">
        <v>3.83</v>
      </c>
      <c r="E5" s="170">
        <v>2.44</v>
      </c>
      <c r="F5" s="170">
        <v>2.27</v>
      </c>
      <c r="G5" s="170">
        <v>0.49</v>
      </c>
      <c r="H5" s="195">
        <v>0.52</v>
      </c>
      <c r="J5" s="166" t="s">
        <v>268</v>
      </c>
      <c r="K5" s="170">
        <v>16.52</v>
      </c>
      <c r="L5" s="170">
        <v>12.42</v>
      </c>
      <c r="M5" s="170">
        <v>5.92</v>
      </c>
      <c r="N5" s="170">
        <v>5.55</v>
      </c>
      <c r="O5" s="170">
        <v>2.22</v>
      </c>
    </row>
    <row r="6" spans="1:15" ht="12.75">
      <c r="A6" s="159" t="s">
        <v>33</v>
      </c>
      <c r="B6" s="166" t="s">
        <v>269</v>
      </c>
      <c r="C6" s="170">
        <v>30.38</v>
      </c>
      <c r="D6" s="170">
        <v>11.71</v>
      </c>
      <c r="E6" s="170">
        <v>6.65</v>
      </c>
      <c r="F6" s="170">
        <v>5.44</v>
      </c>
      <c r="G6" s="170">
        <v>0.9</v>
      </c>
      <c r="H6" s="195">
        <v>0.97</v>
      </c>
      <c r="J6" s="166" t="s">
        <v>270</v>
      </c>
      <c r="K6" s="170">
        <v>221.22</v>
      </c>
      <c r="L6" s="170">
        <v>72.39</v>
      </c>
      <c r="M6" s="170">
        <v>15.25</v>
      </c>
      <c r="N6" s="170">
        <v>6.19</v>
      </c>
      <c r="O6" s="170">
        <v>0.87</v>
      </c>
    </row>
    <row r="7" spans="1:15" ht="12.75">
      <c r="A7" s="159" t="s">
        <v>34</v>
      </c>
      <c r="B7" s="166" t="s">
        <v>121</v>
      </c>
      <c r="C7" s="170">
        <v>2.64</v>
      </c>
      <c r="D7" s="170">
        <v>1.37</v>
      </c>
      <c r="E7" s="170">
        <v>0.89</v>
      </c>
      <c r="F7" s="170">
        <v>0.45</v>
      </c>
      <c r="G7" s="170">
        <v>0.27</v>
      </c>
      <c r="H7" s="195">
        <v>0.28</v>
      </c>
      <c r="J7" s="166" t="s">
        <v>271</v>
      </c>
      <c r="K7" s="170">
        <v>51.19</v>
      </c>
      <c r="L7" s="170">
        <v>29.45</v>
      </c>
      <c r="M7" s="170">
        <v>15.81</v>
      </c>
      <c r="N7" s="170">
        <v>9.86</v>
      </c>
      <c r="O7" s="170">
        <v>3.59</v>
      </c>
    </row>
    <row r="8" spans="1:15" ht="12.75">
      <c r="A8" s="159" t="s">
        <v>35</v>
      </c>
      <c r="B8" s="166" t="s">
        <v>272</v>
      </c>
      <c r="C8" s="170">
        <v>44.82</v>
      </c>
      <c r="D8" s="170">
        <v>36.76</v>
      </c>
      <c r="E8" s="170">
        <v>7.83</v>
      </c>
      <c r="F8" s="170">
        <v>5.97</v>
      </c>
      <c r="G8" s="170">
        <v>0.89</v>
      </c>
      <c r="H8" s="195">
        <v>1</v>
      </c>
      <c r="J8" s="166" t="s">
        <v>273</v>
      </c>
      <c r="K8" s="170">
        <v>140.07</v>
      </c>
      <c r="L8" s="170">
        <v>145.76</v>
      </c>
      <c r="M8" s="170">
        <v>96.84</v>
      </c>
      <c r="N8" s="170">
        <v>128.58</v>
      </c>
      <c r="O8" s="170">
        <v>66.84</v>
      </c>
    </row>
    <row r="9" spans="1:15" ht="12.75">
      <c r="A9" s="159" t="s">
        <v>274</v>
      </c>
      <c r="B9" s="166" t="s">
        <v>274</v>
      </c>
      <c r="C9" s="170">
        <v>311.97</v>
      </c>
      <c r="D9" s="170">
        <v>88.85</v>
      </c>
      <c r="E9" s="170">
        <v>24.21</v>
      </c>
      <c r="F9" s="170">
        <v>9.37</v>
      </c>
      <c r="G9" s="170">
        <v>1.29</v>
      </c>
      <c r="H9" s="195">
        <v>12.5</v>
      </c>
      <c r="J9" s="166" t="s">
        <v>275</v>
      </c>
      <c r="K9" s="170">
        <v>97.29</v>
      </c>
      <c r="L9" s="170">
        <v>41.81</v>
      </c>
      <c r="M9" s="170">
        <v>17.76</v>
      </c>
      <c r="N9" s="170">
        <v>21.5</v>
      </c>
      <c r="O9" s="170">
        <v>7.23</v>
      </c>
    </row>
    <row r="10" spans="1:15" ht="12.75">
      <c r="A10" s="159" t="s">
        <v>36</v>
      </c>
      <c r="B10" s="166" t="s">
        <v>276</v>
      </c>
      <c r="C10" s="170">
        <v>18.23</v>
      </c>
      <c r="D10" s="170">
        <v>11.82</v>
      </c>
      <c r="E10" s="170">
        <v>13.25</v>
      </c>
      <c r="F10" s="170">
        <v>9.47</v>
      </c>
      <c r="G10" s="170">
        <v>3.37</v>
      </c>
      <c r="H10" s="195"/>
      <c r="J10" s="166" t="s">
        <v>277</v>
      </c>
      <c r="K10" s="170">
        <v>9</v>
      </c>
      <c r="L10" s="170">
        <v>5.97</v>
      </c>
      <c r="M10" s="170">
        <v>2.69</v>
      </c>
      <c r="N10" s="170">
        <v>1.77</v>
      </c>
      <c r="O10" s="170">
        <v>1.01</v>
      </c>
    </row>
    <row r="11" spans="1:15" ht="12.75">
      <c r="A11" s="159" t="s">
        <v>37</v>
      </c>
      <c r="B11" s="166" t="s">
        <v>278</v>
      </c>
      <c r="C11" s="170"/>
      <c r="D11" s="170">
        <v>6.67</v>
      </c>
      <c r="E11" s="170">
        <v>3.95</v>
      </c>
      <c r="F11" s="170">
        <v>3.9</v>
      </c>
      <c r="G11" s="170">
        <v>1.01</v>
      </c>
      <c r="H11" s="195">
        <v>1.02</v>
      </c>
      <c r="J11" s="166" t="s">
        <v>279</v>
      </c>
      <c r="K11" s="170">
        <v>1351.41</v>
      </c>
      <c r="L11" s="170">
        <v>669.75</v>
      </c>
      <c r="M11" s="170">
        <v>188.96</v>
      </c>
      <c r="N11" s="170">
        <v>75.91</v>
      </c>
      <c r="O11" s="170">
        <v>10.87</v>
      </c>
    </row>
    <row r="12" spans="1:15" ht="12.75">
      <c r="A12" s="159" t="s">
        <v>38</v>
      </c>
      <c r="B12" s="166" t="s">
        <v>280</v>
      </c>
      <c r="C12" s="170"/>
      <c r="D12" s="170">
        <v>16.19</v>
      </c>
      <c r="E12" s="170">
        <v>9.54</v>
      </c>
      <c r="F12" s="170">
        <v>7.77</v>
      </c>
      <c r="G12" s="170">
        <v>2.63</v>
      </c>
      <c r="H12" s="195">
        <v>2.74</v>
      </c>
      <c r="J12" s="166" t="s">
        <v>281</v>
      </c>
      <c r="K12" s="170">
        <v>10.57</v>
      </c>
      <c r="L12" s="170">
        <v>6.59</v>
      </c>
      <c r="M12" s="170">
        <v>1.6</v>
      </c>
      <c r="N12" s="170">
        <v>0.66</v>
      </c>
      <c r="O12" s="170"/>
    </row>
    <row r="13" spans="1:15" ht="12.75">
      <c r="A13" s="159" t="s">
        <v>39</v>
      </c>
      <c r="B13" s="166" t="s">
        <v>282</v>
      </c>
      <c r="C13" s="170">
        <v>19.24</v>
      </c>
      <c r="D13" s="170">
        <v>7.37</v>
      </c>
      <c r="E13" s="170">
        <v>3.04</v>
      </c>
      <c r="F13" s="170">
        <v>0.86</v>
      </c>
      <c r="G13" s="170">
        <v>0.2</v>
      </c>
      <c r="H13" s="195">
        <v>0.21</v>
      </c>
      <c r="J13" s="166" t="s">
        <v>283</v>
      </c>
      <c r="K13" s="170">
        <v>1260.12</v>
      </c>
      <c r="L13" s="170">
        <v>268.6</v>
      </c>
      <c r="M13" s="170">
        <v>107.55</v>
      </c>
      <c r="N13" s="170">
        <v>92.58</v>
      </c>
      <c r="O13" s="170">
        <v>39.18</v>
      </c>
    </row>
    <row r="14" spans="1:15" ht="12.75">
      <c r="A14" s="159" t="s">
        <v>40</v>
      </c>
      <c r="B14" s="166" t="s">
        <v>284</v>
      </c>
      <c r="C14" s="170">
        <v>3.58</v>
      </c>
      <c r="D14" s="170">
        <v>6.06</v>
      </c>
      <c r="E14" s="170">
        <v>1.71</v>
      </c>
      <c r="F14" s="170">
        <v>0.7</v>
      </c>
      <c r="G14" s="170">
        <v>0.37</v>
      </c>
      <c r="H14" s="195">
        <v>0.31</v>
      </c>
      <c r="J14" s="166" t="s">
        <v>285</v>
      </c>
      <c r="K14" s="170">
        <v>27.01</v>
      </c>
      <c r="L14" s="170">
        <v>8</v>
      </c>
      <c r="M14" s="170">
        <v>3.2</v>
      </c>
      <c r="N14" s="170">
        <v>0.89</v>
      </c>
      <c r="O14" s="170">
        <v>0.18</v>
      </c>
    </row>
    <row r="15" spans="2:15" ht="12.75">
      <c r="B15" s="166" t="s">
        <v>98</v>
      </c>
      <c r="C15" s="170">
        <v>2880.62</v>
      </c>
      <c r="D15" s="170">
        <v>1658.84</v>
      </c>
      <c r="E15" s="170">
        <v>732.99</v>
      </c>
      <c r="F15" s="170">
        <v>208.57</v>
      </c>
      <c r="G15" s="170">
        <v>9.21</v>
      </c>
      <c r="H15" s="195"/>
      <c r="J15" s="166" t="s">
        <v>99</v>
      </c>
      <c r="K15" s="170">
        <v>426.72</v>
      </c>
      <c r="L15" s="170">
        <v>89.39</v>
      </c>
      <c r="M15" s="170">
        <v>11.71</v>
      </c>
      <c r="N15" s="170">
        <v>4.89</v>
      </c>
      <c r="O15" s="170"/>
    </row>
    <row r="16" spans="1:15" ht="12.75">
      <c r="A16" s="159" t="s">
        <v>41</v>
      </c>
      <c r="B16" s="166" t="s">
        <v>100</v>
      </c>
      <c r="C16" s="170"/>
      <c r="D16" s="170">
        <v>26.54</v>
      </c>
      <c r="E16" s="170">
        <v>13.09</v>
      </c>
      <c r="F16" s="170">
        <v>2.72</v>
      </c>
      <c r="G16" s="170">
        <v>0.79</v>
      </c>
      <c r="H16" s="195">
        <v>0.82</v>
      </c>
      <c r="J16" s="166" t="s">
        <v>101</v>
      </c>
      <c r="K16" s="170">
        <v>11.1</v>
      </c>
      <c r="L16" s="170">
        <v>7.6</v>
      </c>
      <c r="M16" s="170">
        <v>2.03</v>
      </c>
      <c r="N16" s="170">
        <v>2.36</v>
      </c>
      <c r="O16" s="170">
        <v>0.84</v>
      </c>
    </row>
    <row r="17" spans="1:15" ht="12.75">
      <c r="A17" s="159" t="s">
        <v>42</v>
      </c>
      <c r="B17" s="166" t="s">
        <v>102</v>
      </c>
      <c r="C17" s="170">
        <v>23.66</v>
      </c>
      <c r="D17" s="170">
        <v>5.54</v>
      </c>
      <c r="E17" s="170">
        <v>2.1</v>
      </c>
      <c r="F17" s="170">
        <v>0.57</v>
      </c>
      <c r="G17" s="170">
        <v>0.15</v>
      </c>
      <c r="H17" s="195">
        <v>0.16</v>
      </c>
      <c r="J17" s="166" t="s">
        <v>103</v>
      </c>
      <c r="K17" s="170">
        <v>21.95</v>
      </c>
      <c r="L17" s="170">
        <v>10.81</v>
      </c>
      <c r="M17" s="170">
        <v>5.41</v>
      </c>
      <c r="N17" s="170">
        <v>3.85</v>
      </c>
      <c r="O17" s="170">
        <v>1.36</v>
      </c>
    </row>
    <row r="18" spans="1:15" ht="12.75">
      <c r="A18" s="159" t="s">
        <v>43</v>
      </c>
      <c r="B18" s="166" t="s">
        <v>104</v>
      </c>
      <c r="C18" s="170">
        <v>16.75</v>
      </c>
      <c r="D18" s="170">
        <v>8.94</v>
      </c>
      <c r="E18" s="170">
        <v>3.17</v>
      </c>
      <c r="F18" s="170">
        <v>2.12</v>
      </c>
      <c r="G18" s="170">
        <v>0.17</v>
      </c>
      <c r="H18" s="195">
        <v>0.2</v>
      </c>
      <c r="J18" s="166" t="s">
        <v>105</v>
      </c>
      <c r="K18" s="170">
        <v>131.22</v>
      </c>
      <c r="L18" s="170">
        <v>69.28</v>
      </c>
      <c r="M18" s="170">
        <v>32.31</v>
      </c>
      <c r="N18" s="170">
        <v>9.88</v>
      </c>
      <c r="O18" s="170">
        <v>2</v>
      </c>
    </row>
    <row r="19" spans="1:15" ht="12.75">
      <c r="A19" s="159" t="s">
        <v>44</v>
      </c>
      <c r="B19" s="166" t="s">
        <v>106</v>
      </c>
      <c r="C19" s="170">
        <v>23.29</v>
      </c>
      <c r="D19" s="170">
        <v>8.79</v>
      </c>
      <c r="E19" s="170">
        <v>2.85</v>
      </c>
      <c r="F19" s="170">
        <v>0.85</v>
      </c>
      <c r="G19" s="170">
        <v>0.58</v>
      </c>
      <c r="H19" s="195">
        <v>0.62</v>
      </c>
      <c r="J19" s="166" t="s">
        <v>107</v>
      </c>
      <c r="K19" s="170">
        <v>28.97</v>
      </c>
      <c r="L19" s="170">
        <v>10.66</v>
      </c>
      <c r="M19" s="170">
        <v>6.49</v>
      </c>
      <c r="N19" s="170">
        <v>5.96</v>
      </c>
      <c r="O19" s="170">
        <v>3.12</v>
      </c>
    </row>
    <row r="20" spans="1:15" ht="12.75">
      <c r="A20" s="159" t="s">
        <v>45</v>
      </c>
      <c r="B20" s="166" t="s">
        <v>108</v>
      </c>
      <c r="C20" s="170"/>
      <c r="D20" s="170">
        <v>19.55</v>
      </c>
      <c r="E20" s="170">
        <v>7.32</v>
      </c>
      <c r="F20" s="170">
        <v>3.04</v>
      </c>
      <c r="G20" s="170">
        <v>0.51</v>
      </c>
      <c r="H20" s="195">
        <v>0.56</v>
      </c>
      <c r="J20" s="166" t="s">
        <v>109</v>
      </c>
      <c r="K20" s="170"/>
      <c r="L20" s="170">
        <v>77.23</v>
      </c>
      <c r="M20" s="170">
        <v>17.76</v>
      </c>
      <c r="N20" s="170">
        <v>9.27</v>
      </c>
      <c r="O20" s="170">
        <v>3.48</v>
      </c>
    </row>
    <row r="21" spans="1:15" ht="12.75">
      <c r="A21" s="159" t="s">
        <v>46</v>
      </c>
      <c r="B21" s="166" t="s">
        <v>110</v>
      </c>
      <c r="C21" s="170">
        <v>84.79</v>
      </c>
      <c r="D21" s="170">
        <v>23.23</v>
      </c>
      <c r="E21" s="170">
        <v>18.97</v>
      </c>
      <c r="F21" s="170">
        <v>6.15</v>
      </c>
      <c r="G21" s="170">
        <v>1.06</v>
      </c>
      <c r="H21" s="195">
        <v>1.13</v>
      </c>
      <c r="J21" s="166" t="s">
        <v>145</v>
      </c>
      <c r="K21" s="170">
        <v>559.04</v>
      </c>
      <c r="L21" s="170">
        <v>462.62</v>
      </c>
      <c r="M21" s="170">
        <v>149.07</v>
      </c>
      <c r="N21" s="170">
        <v>113.91</v>
      </c>
      <c r="O21" s="170">
        <v>34.33</v>
      </c>
    </row>
    <row r="22" spans="1:15" ht="12.75">
      <c r="A22" s="159" t="s">
        <v>47</v>
      </c>
      <c r="B22" s="166" t="s">
        <v>111</v>
      </c>
      <c r="C22" s="170">
        <v>53.1</v>
      </c>
      <c r="D22" s="170">
        <v>12.95</v>
      </c>
      <c r="E22" s="170">
        <v>6.41</v>
      </c>
      <c r="F22" s="170">
        <v>3.31</v>
      </c>
      <c r="G22" s="170">
        <v>0.54</v>
      </c>
      <c r="H22" s="195">
        <v>0.6</v>
      </c>
      <c r="J22" s="166" t="s">
        <v>112</v>
      </c>
      <c r="K22" s="170">
        <v>24.03</v>
      </c>
      <c r="L22" s="170">
        <v>12.24</v>
      </c>
      <c r="M22" s="170">
        <v>3.72</v>
      </c>
      <c r="N22" s="170">
        <v>2.41</v>
      </c>
      <c r="O22" s="170">
        <v>0.58</v>
      </c>
    </row>
    <row r="23" spans="1:15" ht="12.75">
      <c r="A23" s="159" t="s">
        <v>48</v>
      </c>
      <c r="B23" s="166" t="s">
        <v>113</v>
      </c>
      <c r="C23" s="170">
        <v>60.43</v>
      </c>
      <c r="D23" s="170">
        <v>31.17</v>
      </c>
      <c r="E23" s="170">
        <v>33.32</v>
      </c>
      <c r="F23" s="170">
        <v>10.83</v>
      </c>
      <c r="G23" s="170">
        <v>2.81</v>
      </c>
      <c r="H23" s="195">
        <v>2.88</v>
      </c>
      <c r="J23" s="166" t="s">
        <v>122</v>
      </c>
      <c r="K23" s="170">
        <v>32.27</v>
      </c>
      <c r="L23" s="170">
        <v>16.31</v>
      </c>
      <c r="M23" s="170">
        <v>8.2</v>
      </c>
      <c r="N23" s="170">
        <v>7.44</v>
      </c>
      <c r="O23" s="170">
        <v>3.4</v>
      </c>
    </row>
    <row r="24" spans="1:15" ht="12.75">
      <c r="A24" s="159" t="s">
        <v>49</v>
      </c>
      <c r="B24" s="166" t="s">
        <v>114</v>
      </c>
      <c r="C24" s="170">
        <v>63.74</v>
      </c>
      <c r="D24" s="170">
        <v>42.63</v>
      </c>
      <c r="E24" s="170">
        <v>14</v>
      </c>
      <c r="F24" s="170">
        <v>5.08</v>
      </c>
      <c r="G24" s="170">
        <v>0.64</v>
      </c>
      <c r="H24" s="195">
        <v>42.18</v>
      </c>
      <c r="J24" s="166" t="s">
        <v>115</v>
      </c>
      <c r="K24" s="170">
        <v>18.42</v>
      </c>
      <c r="L24" s="170">
        <v>10.51</v>
      </c>
      <c r="M24" s="170">
        <v>3.63</v>
      </c>
      <c r="N24" s="170">
        <v>1.05</v>
      </c>
      <c r="O24" s="170">
        <v>0.29</v>
      </c>
    </row>
    <row r="25" spans="1:15" ht="12.75">
      <c r="A25" s="159" t="s">
        <v>50</v>
      </c>
      <c r="B25" s="166" t="s">
        <v>116</v>
      </c>
      <c r="C25" s="170">
        <v>77.48</v>
      </c>
      <c r="D25" s="170">
        <v>19.13</v>
      </c>
      <c r="E25" s="170">
        <v>12.74</v>
      </c>
      <c r="F25" s="170">
        <v>2.24</v>
      </c>
      <c r="G25" s="170">
        <v>1.47</v>
      </c>
      <c r="H25" s="195">
        <v>1.51</v>
      </c>
      <c r="J25" s="166" t="s">
        <v>117</v>
      </c>
      <c r="K25" s="170"/>
      <c r="L25" s="170">
        <v>17.99</v>
      </c>
      <c r="M25" s="170">
        <v>7.07</v>
      </c>
      <c r="N25" s="170">
        <v>4.66</v>
      </c>
      <c r="O25" s="170">
        <v>3.18</v>
      </c>
    </row>
    <row r="26" spans="1:15" ht="12.75">
      <c r="A26" s="159" t="s">
        <v>51</v>
      </c>
      <c r="B26" s="166" t="s">
        <v>118</v>
      </c>
      <c r="C26" s="170">
        <v>10.84</v>
      </c>
      <c r="D26" s="170">
        <v>7.23</v>
      </c>
      <c r="E26" s="170">
        <v>3.69</v>
      </c>
      <c r="F26" s="170">
        <v>0.8</v>
      </c>
      <c r="G26" s="170">
        <v>0.07</v>
      </c>
      <c r="H26" s="195"/>
      <c r="J26" s="166" t="s">
        <v>119</v>
      </c>
      <c r="K26" s="170">
        <v>22.21</v>
      </c>
      <c r="L26" s="170">
        <v>9.42</v>
      </c>
      <c r="M26" s="170">
        <v>2.04</v>
      </c>
      <c r="N26" s="170">
        <v>2.62</v>
      </c>
      <c r="O26" s="170">
        <v>0.24</v>
      </c>
    </row>
    <row r="27" spans="2:15" ht="12.75">
      <c r="B27" s="306" t="s">
        <v>507</v>
      </c>
      <c r="C27" s="307">
        <f aca="true" t="shared" si="0" ref="C27:H27">AVERAGE(C4:C26)</f>
        <v>197.4736842105263</v>
      </c>
      <c r="D27" s="307">
        <f t="shared" si="0"/>
        <v>89.70695652173914</v>
      </c>
      <c r="E27" s="307">
        <f t="shared" si="0"/>
        <v>40.36956521739131</v>
      </c>
      <c r="F27" s="307">
        <f t="shared" si="0"/>
        <v>12.84695652173913</v>
      </c>
      <c r="G27" s="307">
        <f t="shared" si="0"/>
        <v>1.3078260869565215</v>
      </c>
      <c r="H27" s="307">
        <f t="shared" si="0"/>
        <v>3.5469999999999997</v>
      </c>
      <c r="J27" s="166" t="s">
        <v>120</v>
      </c>
      <c r="K27" s="170">
        <v>403.79</v>
      </c>
      <c r="L27" s="170">
        <v>132.01</v>
      </c>
      <c r="M27" s="170">
        <v>79.61</v>
      </c>
      <c r="N27" s="170">
        <v>50.23</v>
      </c>
      <c r="O27" s="170">
        <v>14.78</v>
      </c>
    </row>
    <row r="28" spans="2:15" s="187" customFormat="1" ht="12" customHeight="1">
      <c r="B28" s="159"/>
      <c r="C28" s="159"/>
      <c r="D28" s="159"/>
      <c r="E28" s="159"/>
      <c r="F28" s="159"/>
      <c r="G28" s="159"/>
      <c r="H28" s="159"/>
      <c r="J28" s="306" t="s">
        <v>507</v>
      </c>
      <c r="K28" s="307">
        <f>AVERAGE(K4:K27)</f>
        <v>223.835</v>
      </c>
      <c r="L28" s="307">
        <f>AVERAGE(L4:L27)</f>
        <v>92.76208333333334</v>
      </c>
      <c r="M28" s="307">
        <f>AVERAGE(M4:M27)</f>
        <v>33.11083333333333</v>
      </c>
      <c r="N28" s="307">
        <f>AVERAGE(N4:N27)</f>
        <v>23.739583333333332</v>
      </c>
      <c r="O28" s="307">
        <f>AVERAGE(O4:O27)</f>
        <v>9.29727272727273</v>
      </c>
    </row>
    <row r="31" ht="13.5" thickBot="1"/>
    <row r="32" spans="2:8" ht="13.5" thickBot="1">
      <c r="B32" s="300" t="s">
        <v>414</v>
      </c>
      <c r="C32" s="301" t="s">
        <v>123</v>
      </c>
      <c r="D32" s="302"/>
      <c r="E32" s="302"/>
      <c r="F32" s="302"/>
      <c r="G32" s="302"/>
      <c r="H32" s="303"/>
    </row>
    <row r="33" spans="2:8" ht="12.75">
      <c r="B33" s="161" t="s">
        <v>88</v>
      </c>
      <c r="C33" s="305">
        <v>35033</v>
      </c>
      <c r="D33" s="305">
        <v>35124</v>
      </c>
      <c r="E33" s="305">
        <v>35216</v>
      </c>
      <c r="F33" s="305">
        <v>35308</v>
      </c>
      <c r="G33" s="305">
        <v>35399</v>
      </c>
      <c r="H33" s="305">
        <v>35530</v>
      </c>
    </row>
    <row r="34" spans="2:8" ht="12.75">
      <c r="B34" s="159" t="s">
        <v>415</v>
      </c>
      <c r="C34" s="157">
        <v>132.26</v>
      </c>
      <c r="D34" s="157">
        <v>51.77</v>
      </c>
      <c r="E34" s="157">
        <v>17.46</v>
      </c>
      <c r="F34" s="157">
        <v>4.16</v>
      </c>
      <c r="G34" s="157">
        <v>0.33</v>
      </c>
      <c r="H34" s="157"/>
    </row>
    <row r="35" spans="2:8" ht="12.75">
      <c r="B35" s="159" t="s">
        <v>416</v>
      </c>
      <c r="C35" s="157">
        <v>175.61</v>
      </c>
      <c r="D35" s="157">
        <v>88.27</v>
      </c>
      <c r="E35" s="157">
        <v>36.74</v>
      </c>
      <c r="F35" s="157">
        <v>14.11</v>
      </c>
      <c r="G35" s="157">
        <v>2.01</v>
      </c>
      <c r="H35" s="157"/>
    </row>
    <row r="36" spans="2:8" ht="12.75">
      <c r="B36" s="159" t="s">
        <v>417</v>
      </c>
      <c r="C36" s="157"/>
      <c r="D36" s="157"/>
      <c r="E36" s="157"/>
      <c r="F36" s="157">
        <v>11.52</v>
      </c>
      <c r="G36" s="157">
        <v>2.14</v>
      </c>
      <c r="H36" s="157"/>
    </row>
    <row r="37" spans="2:8" ht="12.75">
      <c r="B37" s="159" t="s">
        <v>418</v>
      </c>
      <c r="C37" s="157">
        <v>373.25</v>
      </c>
      <c r="D37" s="157">
        <v>137.02</v>
      </c>
      <c r="E37" s="157">
        <v>52.39</v>
      </c>
      <c r="F37" s="157">
        <v>34.91</v>
      </c>
      <c r="G37" s="157">
        <v>13.87</v>
      </c>
      <c r="H37" s="157"/>
    </row>
    <row r="38" spans="2:8" ht="12.75">
      <c r="B38" s="159" t="s">
        <v>419</v>
      </c>
      <c r="C38" s="157">
        <v>73.37</v>
      </c>
      <c r="D38" s="157">
        <v>90.32</v>
      </c>
      <c r="E38" s="157">
        <v>40.15</v>
      </c>
      <c r="F38" s="157">
        <v>21.61</v>
      </c>
      <c r="G38" s="157">
        <v>8.56</v>
      </c>
      <c r="H38" s="157"/>
    </row>
    <row r="39" spans="2:8" ht="12.75">
      <c r="B39" s="159" t="s">
        <v>420</v>
      </c>
      <c r="C39" s="157">
        <v>152.84</v>
      </c>
      <c r="D39" s="157">
        <v>169.13</v>
      </c>
      <c r="E39" s="157">
        <v>39.73</v>
      </c>
      <c r="F39" s="157">
        <v>31.89</v>
      </c>
      <c r="G39" s="157">
        <v>10.21</v>
      </c>
      <c r="H39" s="157"/>
    </row>
    <row r="40" spans="2:8" ht="12.75">
      <c r="B40" s="159" t="s">
        <v>421</v>
      </c>
      <c r="C40" s="157">
        <v>121.59</v>
      </c>
      <c r="D40" s="157">
        <v>46.32</v>
      </c>
      <c r="E40" s="157">
        <v>6.89</v>
      </c>
      <c r="F40" s="157">
        <v>1.95</v>
      </c>
      <c r="G40" s="157">
        <v>0.35</v>
      </c>
      <c r="H40" s="157"/>
    </row>
    <row r="41" spans="2:8" ht="12.75">
      <c r="B41" s="159" t="s">
        <v>422</v>
      </c>
      <c r="C41" s="157">
        <v>26.38</v>
      </c>
      <c r="D41" s="157">
        <v>19.7</v>
      </c>
      <c r="E41" s="157">
        <v>11.55</v>
      </c>
      <c r="F41" s="157">
        <v>2.97</v>
      </c>
      <c r="G41" s="157">
        <v>0.96</v>
      </c>
      <c r="H41" s="157"/>
    </row>
    <row r="42" spans="2:8" ht="12.75">
      <c r="B42" s="159" t="s">
        <v>423</v>
      </c>
      <c r="C42" s="157">
        <v>88.22</v>
      </c>
      <c r="D42" s="157">
        <v>48.04</v>
      </c>
      <c r="E42" s="157">
        <v>9.88</v>
      </c>
      <c r="F42" s="157">
        <v>6.29</v>
      </c>
      <c r="G42" s="157">
        <v>0.65</v>
      </c>
      <c r="H42" s="157"/>
    </row>
    <row r="43" spans="2:8" ht="12.75">
      <c r="B43" s="159" t="s">
        <v>424</v>
      </c>
      <c r="C43" s="157">
        <v>437.25</v>
      </c>
      <c r="D43" s="157">
        <v>341.3</v>
      </c>
      <c r="E43" s="157">
        <v>74.4</v>
      </c>
      <c r="F43" s="157">
        <v>31.72</v>
      </c>
      <c r="G43" s="157">
        <v>1.89</v>
      </c>
      <c r="H43" s="157"/>
    </row>
    <row r="44" spans="2:8" ht="12.75">
      <c r="B44" s="159" t="s">
        <v>425</v>
      </c>
      <c r="C44" s="157"/>
      <c r="D44" s="157"/>
      <c r="E44" s="157">
        <v>454.92</v>
      </c>
      <c r="F44" s="157">
        <v>309.49</v>
      </c>
      <c r="G44" s="157">
        <v>43.11</v>
      </c>
      <c r="H44" s="157"/>
    </row>
    <row r="45" spans="2:8" ht="12.75">
      <c r="B45" s="159" t="s">
        <v>426</v>
      </c>
      <c r="C45" s="157">
        <v>30.45</v>
      </c>
      <c r="D45" s="157">
        <v>16.13</v>
      </c>
      <c r="E45" s="157">
        <v>6.25</v>
      </c>
      <c r="F45" s="157">
        <v>5.04</v>
      </c>
      <c r="G45" s="157">
        <v>4.72</v>
      </c>
      <c r="H45" s="157"/>
    </row>
    <row r="46" spans="2:8" ht="12.75">
      <c r="B46" s="159" t="s">
        <v>427</v>
      </c>
      <c r="C46" s="157">
        <v>201.3</v>
      </c>
      <c r="D46" s="157">
        <v>224.85</v>
      </c>
      <c r="E46" s="157">
        <v>67.59</v>
      </c>
      <c r="F46" s="157">
        <v>44.65</v>
      </c>
      <c r="G46" s="157">
        <v>10.62</v>
      </c>
      <c r="H46" s="157"/>
    </row>
    <row r="47" spans="2:8" ht="12.75">
      <c r="B47" s="159" t="s">
        <v>428</v>
      </c>
      <c r="C47" s="157">
        <v>190.66</v>
      </c>
      <c r="D47" s="157">
        <v>76.77</v>
      </c>
      <c r="E47" s="157">
        <v>28.93</v>
      </c>
      <c r="F47" s="157">
        <v>7.44</v>
      </c>
      <c r="G47" s="157">
        <v>4.72</v>
      </c>
      <c r="H47" s="157"/>
    </row>
    <row r="48" spans="2:8" ht="12.75">
      <c r="B48" s="159" t="s">
        <v>429</v>
      </c>
      <c r="C48" s="157"/>
      <c r="D48" s="157"/>
      <c r="E48" s="157"/>
      <c r="F48" s="157">
        <v>70.8</v>
      </c>
      <c r="G48" s="157">
        <v>29.07</v>
      </c>
      <c r="H48" s="157"/>
    </row>
    <row r="49" spans="2:8" ht="12.75">
      <c r="B49" s="187"/>
      <c r="C49" s="160">
        <v>138.98</v>
      </c>
      <c r="D49" s="160">
        <v>120.74</v>
      </c>
      <c r="E49" s="160">
        <v>39.75</v>
      </c>
      <c r="F49" s="160">
        <v>27.38</v>
      </c>
      <c r="G49" s="160">
        <v>7.93</v>
      </c>
      <c r="H49" s="160"/>
    </row>
  </sheetData>
  <mergeCells count="3">
    <mergeCell ref="C2:H2"/>
    <mergeCell ref="K2:P2"/>
    <mergeCell ref="C32:H3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5"/>
  <sheetViews>
    <sheetView workbookViewId="0" topLeftCell="B1">
      <pane ySplit="495" topLeftCell="BM1" activePane="bottomLeft" state="split"/>
      <selection pane="topLeft" activeCell="A1" sqref="A1:IV16384"/>
      <selection pane="bottomLeft" activeCell="J45" sqref="J45"/>
    </sheetView>
  </sheetViews>
  <sheetFormatPr defaultColWidth="10.75390625" defaultRowHeight="12.75"/>
  <cols>
    <col min="1" max="16384" width="10.75390625" style="1" customWidth="1"/>
  </cols>
  <sheetData>
    <row r="1" spans="2:3" ht="12.75">
      <c r="B1" s="1" t="s">
        <v>52</v>
      </c>
      <c r="C1" s="1" t="s">
        <v>53</v>
      </c>
    </row>
    <row r="2" ht="12.75">
      <c r="A2" s="120" t="s">
        <v>57</v>
      </c>
    </row>
    <row r="3" spans="2:3" ht="12.75">
      <c r="B3" s="1">
        <v>50</v>
      </c>
      <c r="C3" s="1">
        <v>0.04</v>
      </c>
    </row>
    <row r="4" spans="2:3" ht="12.75">
      <c r="B4" s="1">
        <v>20.63</v>
      </c>
      <c r="C4" s="1">
        <v>11.04</v>
      </c>
    </row>
    <row r="5" spans="2:3" ht="12.75">
      <c r="B5" s="1">
        <v>31.04</v>
      </c>
      <c r="C5" s="1">
        <v>0.48</v>
      </c>
    </row>
    <row r="6" spans="2:3" ht="12.75">
      <c r="B6" s="1">
        <v>10.47</v>
      </c>
      <c r="C6" s="1">
        <v>8.03</v>
      </c>
    </row>
    <row r="7" spans="2:3" ht="12.75">
      <c r="B7" s="1">
        <v>78.46</v>
      </c>
      <c r="C7" s="1">
        <v>2.48</v>
      </c>
    </row>
    <row r="8" spans="2:3" ht="12.75">
      <c r="B8" s="1">
        <v>8.79</v>
      </c>
      <c r="C8" s="1">
        <v>7.46</v>
      </c>
    </row>
    <row r="9" spans="2:3" ht="12.75">
      <c r="B9" s="1">
        <v>20.81</v>
      </c>
      <c r="C9" s="1">
        <v>3.31</v>
      </c>
    </row>
    <row r="10" spans="2:3" ht="12.75">
      <c r="B10" s="1">
        <v>6.08</v>
      </c>
      <c r="C10" s="1">
        <v>2.43</v>
      </c>
    </row>
    <row r="11" spans="2:3" ht="12.75">
      <c r="B11" s="1">
        <v>2.27</v>
      </c>
      <c r="C11" s="1">
        <v>1.57</v>
      </c>
    </row>
    <row r="12" spans="2:3" ht="12.75">
      <c r="B12" s="1">
        <v>9.71</v>
      </c>
      <c r="C12" s="1">
        <v>1.45</v>
      </c>
    </row>
    <row r="13" spans="2:3" ht="12.75">
      <c r="B13" s="1">
        <v>8.91</v>
      </c>
      <c r="C13" s="1">
        <v>17.77</v>
      </c>
    </row>
    <row r="14" spans="2:3" ht="12.75">
      <c r="B14" s="1">
        <v>1.8</v>
      </c>
      <c r="C14" s="1">
        <v>4.11</v>
      </c>
    </row>
    <row r="15" spans="2:3" ht="12.75">
      <c r="B15" s="1">
        <v>7.78</v>
      </c>
      <c r="C15" s="1">
        <v>10.3</v>
      </c>
    </row>
    <row r="16" spans="2:3" ht="12.75">
      <c r="B16" s="1">
        <v>12.33</v>
      </c>
      <c r="C16" s="1">
        <v>7.41</v>
      </c>
    </row>
    <row r="17" spans="2:3" ht="12.75">
      <c r="B17" s="1">
        <v>3.89</v>
      </c>
      <c r="C17" s="1">
        <v>5.64</v>
      </c>
    </row>
    <row r="18" spans="2:3" ht="12.75">
      <c r="B18" s="1">
        <v>3.23</v>
      </c>
      <c r="C18" s="1">
        <v>5.44</v>
      </c>
    </row>
    <row r="19" ht="12.75">
      <c r="B19" s="1">
        <v>6.85</v>
      </c>
    </row>
    <row r="20" spans="2:3" ht="12.75">
      <c r="B20" s="1">
        <v>1.98</v>
      </c>
      <c r="C20" s="1">
        <v>10.65</v>
      </c>
    </row>
    <row r="21" spans="2:3" ht="12.75">
      <c r="B21" s="1">
        <v>0.56</v>
      </c>
      <c r="C21" s="1">
        <v>1.51</v>
      </c>
    </row>
    <row r="22" spans="2:3" ht="12.75">
      <c r="B22" s="1">
        <v>0.57</v>
      </c>
      <c r="C22" s="1">
        <v>2.62</v>
      </c>
    </row>
    <row r="23" spans="2:3" ht="12.75">
      <c r="B23" s="1">
        <v>0.27</v>
      </c>
      <c r="C23" s="1">
        <v>0.99</v>
      </c>
    </row>
    <row r="24" spans="2:3" ht="12.75">
      <c r="B24" s="1">
        <v>4.54</v>
      </c>
      <c r="C24" s="1">
        <v>5.45</v>
      </c>
    </row>
    <row r="25" spans="2:3" ht="12.75">
      <c r="B25" s="1">
        <v>2.09</v>
      </c>
      <c r="C25" s="1">
        <v>2.19</v>
      </c>
    </row>
    <row r="26" ht="12.75">
      <c r="B26" s="1">
        <v>1.46</v>
      </c>
    </row>
    <row r="27" spans="2:3" ht="12.75">
      <c r="B27" s="1">
        <v>1.6</v>
      </c>
      <c r="C27" s="1">
        <v>2.6</v>
      </c>
    </row>
    <row r="28" spans="2:3" ht="12.75">
      <c r="B28" s="1">
        <v>2.5</v>
      </c>
      <c r="C28" s="1">
        <v>3.75</v>
      </c>
    </row>
    <row r="29" spans="2:3" ht="12.75">
      <c r="B29" s="1">
        <v>0.82</v>
      </c>
      <c r="C29" s="1">
        <v>3.78</v>
      </c>
    </row>
    <row r="30" spans="2:3" ht="12.75">
      <c r="B30" s="1">
        <v>3.43</v>
      </c>
      <c r="C30" s="1">
        <v>5.68</v>
      </c>
    </row>
    <row r="31" spans="2:3" ht="12.75">
      <c r="B31" s="1">
        <v>3.35</v>
      </c>
      <c r="C31" s="1">
        <v>1.54</v>
      </c>
    </row>
    <row r="32" spans="2:3" ht="12.75">
      <c r="B32" s="1">
        <v>0.49</v>
      </c>
      <c r="C32" s="1">
        <v>1.24</v>
      </c>
    </row>
    <row r="33" spans="2:3" ht="12.75">
      <c r="B33" s="1">
        <v>3.51</v>
      </c>
      <c r="C33" s="1">
        <v>7.31</v>
      </c>
    </row>
    <row r="34" spans="2:10" ht="12.75">
      <c r="B34" s="1">
        <v>25.38</v>
      </c>
      <c r="C34" s="1">
        <v>0.41</v>
      </c>
      <c r="J34" s="1">
        <v>187</v>
      </c>
    </row>
    <row r="35" spans="2:10" ht="12.75">
      <c r="B35" s="1">
        <v>2.43</v>
      </c>
      <c r="C35" s="1">
        <v>6.44</v>
      </c>
      <c r="J35" s="1">
        <v>48.7</v>
      </c>
    </row>
    <row r="36" spans="2:10" ht="12.75">
      <c r="B36" s="1">
        <v>1.06</v>
      </c>
      <c r="C36" s="1">
        <v>2.52</v>
      </c>
      <c r="J36" s="1">
        <f>J34+J35</f>
        <v>235.7</v>
      </c>
    </row>
    <row r="37" spans="2:3" ht="12.75">
      <c r="B37" s="1">
        <v>2.08</v>
      </c>
      <c r="C37" s="1">
        <v>4.16</v>
      </c>
    </row>
    <row r="38" spans="2:3" ht="12.75">
      <c r="B38" s="1">
        <v>2.76</v>
      </c>
      <c r="C38" s="1">
        <v>1.84</v>
      </c>
    </row>
    <row r="39" spans="2:3" ht="12.75">
      <c r="B39" s="1">
        <v>1.28</v>
      </c>
      <c r="C39" s="1">
        <v>1.96</v>
      </c>
    </row>
    <row r="40" spans="2:3" ht="12.75">
      <c r="B40" s="1">
        <v>0.36</v>
      </c>
      <c r="C40" s="1">
        <v>2.15</v>
      </c>
    </row>
    <row r="41" spans="2:3" ht="12.75">
      <c r="B41" s="1">
        <v>1.55</v>
      </c>
      <c r="C41" s="1">
        <v>1.63</v>
      </c>
    </row>
    <row r="42" spans="2:3" ht="12.75">
      <c r="B42" s="1">
        <v>0.93</v>
      </c>
      <c r="C42" s="1">
        <v>7.34</v>
      </c>
    </row>
    <row r="43" spans="2:3" ht="12.75">
      <c r="B43" s="1">
        <v>0.66</v>
      </c>
      <c r="C43" s="1">
        <v>1.55</v>
      </c>
    </row>
    <row r="44" spans="2:3" ht="12.75">
      <c r="B44" s="1">
        <v>3.28</v>
      </c>
      <c r="C44" s="1">
        <v>2.94</v>
      </c>
    </row>
    <row r="45" ht="12.75">
      <c r="B45" s="1">
        <v>1.52</v>
      </c>
    </row>
    <row r="46" spans="2:3" ht="12.75">
      <c r="B46" s="1">
        <v>0.89</v>
      </c>
      <c r="C46" s="1">
        <v>1.43</v>
      </c>
    </row>
    <row r="47" spans="2:3" ht="12.75">
      <c r="B47" s="1">
        <v>9.79</v>
      </c>
      <c r="C47" s="1">
        <v>2.48</v>
      </c>
    </row>
    <row r="48" spans="2:3" ht="12.75">
      <c r="B48" s="1">
        <v>0.79</v>
      </c>
      <c r="C48" s="1">
        <v>2.91</v>
      </c>
    </row>
    <row r="49" spans="2:3" ht="12.75">
      <c r="B49" s="1">
        <v>0.31</v>
      </c>
      <c r="C49" s="1">
        <v>0.89</v>
      </c>
    </row>
    <row r="50" spans="2:3" ht="12.75">
      <c r="B50" s="1">
        <v>0.66</v>
      </c>
      <c r="C50" s="1">
        <v>1.46</v>
      </c>
    </row>
    <row r="51" spans="2:3" ht="12.75">
      <c r="B51" s="1">
        <v>0.42</v>
      </c>
      <c r="C51" s="1">
        <v>0.67</v>
      </c>
    </row>
    <row r="52" spans="2:3" ht="12.75">
      <c r="B52" s="1">
        <v>2.66</v>
      </c>
      <c r="C52" s="1">
        <v>5.71</v>
      </c>
    </row>
    <row r="53" spans="2:3" ht="12.75">
      <c r="B53" s="1">
        <v>0.38</v>
      </c>
      <c r="C53" s="1">
        <v>1.04</v>
      </c>
    </row>
    <row r="54" spans="2:3" ht="12.75">
      <c r="B54" s="1">
        <v>1.02</v>
      </c>
      <c r="C54" s="1">
        <v>1.17</v>
      </c>
    </row>
    <row r="55" ht="12.75">
      <c r="C55" s="1">
        <v>2.92</v>
      </c>
    </row>
    <row r="56" ht="12.75">
      <c r="C56" s="1">
        <v>35.35</v>
      </c>
    </row>
    <row r="57" spans="2:3" ht="12.75">
      <c r="B57" s="1">
        <v>0.19</v>
      </c>
      <c r="C57" s="1">
        <v>0.43</v>
      </c>
    </row>
    <row r="58" spans="2:3" ht="12.75">
      <c r="B58" s="1">
        <v>0.42</v>
      </c>
      <c r="C58" s="1">
        <v>2.75</v>
      </c>
    </row>
    <row r="59" spans="2:3" ht="12.75">
      <c r="B59" s="1">
        <v>0.39</v>
      </c>
      <c r="C59" s="1">
        <v>2.88</v>
      </c>
    </row>
    <row r="60" spans="2:3" ht="12.75">
      <c r="B60" s="1">
        <v>1.06</v>
      </c>
      <c r="C60" s="1">
        <v>0.81</v>
      </c>
    </row>
    <row r="61" spans="2:3" ht="12.75">
      <c r="B61" s="1">
        <v>0.52</v>
      </c>
      <c r="C61" s="1">
        <v>1.13</v>
      </c>
    </row>
    <row r="62" spans="2:3" ht="12.75">
      <c r="B62" s="1">
        <v>0.45</v>
      </c>
      <c r="C62" s="1">
        <v>0.84</v>
      </c>
    </row>
    <row r="63" spans="2:3" ht="12.75">
      <c r="B63" s="1">
        <v>0.27</v>
      </c>
      <c r="C63" s="1">
        <v>1.09</v>
      </c>
    </row>
    <row r="64" spans="2:3" ht="12.75">
      <c r="B64" s="1">
        <v>0.65</v>
      </c>
      <c r="C64" s="1">
        <v>7.18</v>
      </c>
    </row>
    <row r="65" spans="2:3" ht="12.75">
      <c r="B65" s="1">
        <v>0.97</v>
      </c>
      <c r="C65" s="1">
        <v>36.21</v>
      </c>
    </row>
    <row r="66" spans="2:3" ht="12.75">
      <c r="B66" s="1">
        <v>2.22</v>
      </c>
      <c r="C66" s="1">
        <v>5.08</v>
      </c>
    </row>
    <row r="67" spans="2:3" ht="12.75">
      <c r="B67" s="1">
        <v>0.28</v>
      </c>
      <c r="C67" s="1">
        <v>0.51</v>
      </c>
    </row>
    <row r="68" spans="2:3" ht="12.75">
      <c r="B68" s="1">
        <v>3.59</v>
      </c>
      <c r="C68" s="1">
        <v>4.17</v>
      </c>
    </row>
    <row r="69" spans="2:3" ht="12.75">
      <c r="B69" s="1">
        <v>0.65</v>
      </c>
      <c r="C69" s="1">
        <v>5.11</v>
      </c>
    </row>
    <row r="70" spans="2:3" ht="12.75">
      <c r="B70" s="1">
        <v>0.59</v>
      </c>
      <c r="C70" s="1">
        <v>2.24</v>
      </c>
    </row>
    <row r="71" spans="2:3" ht="12.75">
      <c r="B71" s="1">
        <v>0.17</v>
      </c>
      <c r="C71" s="1">
        <v>0.79</v>
      </c>
    </row>
    <row r="72" spans="2:3" ht="12.75">
      <c r="B72" s="1">
        <v>1.29</v>
      </c>
      <c r="C72" s="1">
        <v>1.46</v>
      </c>
    </row>
    <row r="73" spans="2:3" ht="12.75">
      <c r="B73" s="1">
        <v>1.1</v>
      </c>
      <c r="C73" s="1">
        <v>3</v>
      </c>
    </row>
    <row r="74" spans="2:3" ht="12.75">
      <c r="B74" s="1">
        <v>0.7</v>
      </c>
      <c r="C74" s="1">
        <v>1.36</v>
      </c>
    </row>
    <row r="75" ht="12.75">
      <c r="C75" s="1">
        <v>1.2</v>
      </c>
    </row>
    <row r="76" spans="2:3" ht="12.75">
      <c r="B76" s="1">
        <v>0.52</v>
      </c>
      <c r="C76" s="1">
        <v>1.49</v>
      </c>
    </row>
    <row r="77" ht="12.75">
      <c r="B77" s="1">
        <v>1.67</v>
      </c>
    </row>
    <row r="78" spans="2:3" ht="12.75">
      <c r="B78" s="1">
        <v>0.28</v>
      </c>
      <c r="C78" s="1">
        <v>1.48</v>
      </c>
    </row>
    <row r="79" spans="2:3" ht="12.75">
      <c r="B79" s="1">
        <v>0.18</v>
      </c>
      <c r="C79" s="1">
        <v>0.61</v>
      </c>
    </row>
    <row r="80" spans="2:3" ht="12.75">
      <c r="B80" s="1">
        <v>4.56</v>
      </c>
      <c r="C80" s="1">
        <v>0.6</v>
      </c>
    </row>
    <row r="81" spans="2:3" ht="12.75">
      <c r="B81" s="1">
        <v>1.02</v>
      </c>
      <c r="C81" s="1">
        <v>1.46</v>
      </c>
    </row>
    <row r="82" spans="2:3" ht="12.75">
      <c r="B82" s="1">
        <v>0.18</v>
      </c>
      <c r="C82" s="1">
        <v>0.75</v>
      </c>
    </row>
    <row r="83" spans="2:3" ht="12.75">
      <c r="B83" s="1">
        <v>16.8</v>
      </c>
      <c r="C83" s="1">
        <v>1.28</v>
      </c>
    </row>
    <row r="84" spans="2:3" ht="12.75">
      <c r="B84" s="1">
        <v>0.62</v>
      </c>
      <c r="C84" s="1">
        <v>0.72</v>
      </c>
    </row>
    <row r="85" spans="2:3" ht="12.75">
      <c r="B85" s="1">
        <v>0.23</v>
      </c>
      <c r="C85" s="1">
        <v>1.26</v>
      </c>
    </row>
    <row r="86" ht="12.75">
      <c r="C86" s="1">
        <v>2.65</v>
      </c>
    </row>
    <row r="87" spans="2:3" ht="12.75">
      <c r="B87" s="1">
        <v>0.27</v>
      </c>
      <c r="C87" s="1">
        <v>0.78</v>
      </c>
    </row>
    <row r="88" spans="2:3" ht="12.75">
      <c r="B88" s="1">
        <v>0.33</v>
      </c>
      <c r="C88" s="1">
        <v>0.72</v>
      </c>
    </row>
    <row r="89" spans="2:3" ht="12.75">
      <c r="B89" s="1">
        <v>21.2</v>
      </c>
      <c r="C89" s="1">
        <v>1</v>
      </c>
    </row>
    <row r="90" ht="12.75">
      <c r="C90" s="1">
        <v>5.09</v>
      </c>
    </row>
    <row r="91" spans="2:3" ht="12.75">
      <c r="B91" s="1">
        <v>1.23</v>
      </c>
      <c r="C91" s="1">
        <v>0.04</v>
      </c>
    </row>
    <row r="92" spans="2:3" ht="12.75">
      <c r="B92" s="1">
        <v>2.39</v>
      </c>
      <c r="C92" s="1">
        <v>0.31</v>
      </c>
    </row>
    <row r="93" spans="2:3" ht="12.75">
      <c r="B93" s="1">
        <v>0.31</v>
      </c>
      <c r="C93" s="1">
        <v>0.76</v>
      </c>
    </row>
    <row r="94" ht="12.75">
      <c r="C94" s="1">
        <v>6.31</v>
      </c>
    </row>
    <row r="95" spans="2:3" ht="12.75">
      <c r="B95" s="1">
        <v>1.33</v>
      </c>
      <c r="C95" s="1">
        <v>0.58</v>
      </c>
    </row>
    <row r="96" spans="2:3" ht="12.75">
      <c r="B96" s="1">
        <v>0.43</v>
      </c>
      <c r="C96" s="1">
        <v>1.54</v>
      </c>
    </row>
    <row r="97" spans="2:3" ht="12.75">
      <c r="B97" s="1">
        <v>0.43</v>
      </c>
      <c r="C97" s="1">
        <v>0.33</v>
      </c>
    </row>
    <row r="98" spans="2:3" ht="12.75">
      <c r="B98" s="1">
        <v>1.03</v>
      </c>
      <c r="C98" s="1">
        <v>1.77</v>
      </c>
    </row>
    <row r="99" spans="2:3" ht="12.75">
      <c r="B99" s="1">
        <v>0.06</v>
      </c>
      <c r="C99" s="1">
        <v>2.2</v>
      </c>
    </row>
    <row r="100" spans="2:3" ht="12.75">
      <c r="B100" s="1">
        <v>0.53</v>
      </c>
      <c r="C100" s="1">
        <v>1.13</v>
      </c>
    </row>
    <row r="101" spans="2:3" ht="12.75">
      <c r="B101" s="1">
        <v>0.37</v>
      </c>
      <c r="C101" s="1">
        <v>0.88</v>
      </c>
    </row>
    <row r="102" spans="2:3" ht="12.75">
      <c r="B102" s="1">
        <v>0.81</v>
      </c>
      <c r="C102" s="1">
        <v>1.55</v>
      </c>
    </row>
    <row r="103" spans="1:3" s="120" customFormat="1" ht="12.75">
      <c r="A103" s="120" t="s">
        <v>513</v>
      </c>
      <c r="B103" s="121">
        <f>AVERAGE(B3:B102)</f>
        <v>4.709787234042552</v>
      </c>
      <c r="C103" s="121">
        <f>AVERAGE(C3:C102)</f>
        <v>3.570520833333333</v>
      </c>
    </row>
    <row r="106" spans="2:3" ht="12.75">
      <c r="B106" s="1" t="s">
        <v>52</v>
      </c>
      <c r="C106" s="1" t="s">
        <v>53</v>
      </c>
    </row>
    <row r="107" ht="12.75">
      <c r="A107" s="120" t="s">
        <v>56</v>
      </c>
    </row>
    <row r="108" spans="1:3" ht="12.75">
      <c r="A108" s="1" t="s">
        <v>54</v>
      </c>
      <c r="B108" s="1">
        <v>24.7</v>
      </c>
      <c r="C108" s="1">
        <v>4.42</v>
      </c>
    </row>
    <row r="109" spans="2:3" ht="12.75">
      <c r="B109" s="1">
        <v>59.5</v>
      </c>
      <c r="C109" s="1">
        <v>22</v>
      </c>
    </row>
    <row r="110" ht="12.75">
      <c r="C110" s="1">
        <v>2.06</v>
      </c>
    </row>
    <row r="111" spans="2:3" ht="12.75">
      <c r="B111" s="1">
        <v>152.24</v>
      </c>
      <c r="C111" s="1">
        <v>1.65</v>
      </c>
    </row>
    <row r="112" spans="2:3" ht="12.75">
      <c r="B112" s="1">
        <v>22.53</v>
      </c>
      <c r="C112" s="1">
        <v>0.61</v>
      </c>
    </row>
    <row r="113" spans="2:3" ht="12.75">
      <c r="B113" s="1">
        <v>88.84</v>
      </c>
      <c r="C113" s="1">
        <v>2.52</v>
      </c>
    </row>
    <row r="114" spans="2:3" ht="12.75">
      <c r="B114" s="1">
        <v>0.74</v>
      </c>
      <c r="C114" s="1">
        <v>0.49</v>
      </c>
    </row>
    <row r="115" spans="2:3" ht="12.75">
      <c r="B115" s="1">
        <v>4.89</v>
      </c>
      <c r="C115" s="1">
        <v>1.25</v>
      </c>
    </row>
    <row r="116" spans="2:3" ht="12.75">
      <c r="B116" s="1">
        <v>2.76</v>
      </c>
      <c r="C116" s="1">
        <v>2.44</v>
      </c>
    </row>
    <row r="117" spans="2:3" ht="12.75">
      <c r="B117" s="1">
        <v>79.44</v>
      </c>
      <c r="C117" s="1">
        <v>2.3</v>
      </c>
    </row>
    <row r="118" spans="2:3" ht="12.75">
      <c r="B118" s="1">
        <v>18.28</v>
      </c>
      <c r="C118" s="1">
        <v>0.19</v>
      </c>
    </row>
    <row r="119" spans="2:3" ht="12.75">
      <c r="B119" s="1">
        <v>6.39</v>
      </c>
      <c r="C119" s="1">
        <v>2.65</v>
      </c>
    </row>
    <row r="120" spans="2:3" ht="12.75">
      <c r="B120" s="1">
        <v>9.14</v>
      </c>
      <c r="C120" s="1">
        <v>1.92</v>
      </c>
    </row>
    <row r="121" spans="2:3" ht="12.75">
      <c r="B121" s="1">
        <v>13.92</v>
      </c>
      <c r="C121" s="1">
        <v>2.76</v>
      </c>
    </row>
    <row r="122" spans="2:3" ht="12.75">
      <c r="B122" s="1">
        <v>4.66</v>
      </c>
      <c r="C122" s="1">
        <v>1.57</v>
      </c>
    </row>
    <row r="123" ht="12.75">
      <c r="C123" s="1">
        <v>3.5</v>
      </c>
    </row>
    <row r="124" spans="2:3" ht="12.75">
      <c r="B124" s="1">
        <v>1.64</v>
      </c>
      <c r="C124" s="1">
        <v>1.22</v>
      </c>
    </row>
    <row r="125" spans="2:3" ht="12.75">
      <c r="B125" s="1">
        <v>5.62</v>
      </c>
      <c r="C125" s="1">
        <v>1.36</v>
      </c>
    </row>
    <row r="126" spans="2:3" ht="12.75">
      <c r="B126" s="1">
        <v>2.08</v>
      </c>
      <c r="C126" s="1">
        <v>0.89</v>
      </c>
    </row>
    <row r="127" spans="2:3" ht="12.75">
      <c r="B127" s="1">
        <v>5.73</v>
      </c>
      <c r="C127" s="1">
        <v>1.37</v>
      </c>
    </row>
    <row r="128" ht="12.75">
      <c r="C128" s="1">
        <v>8.03</v>
      </c>
    </row>
    <row r="129" spans="2:3" ht="12.75">
      <c r="B129" s="1">
        <v>21.48</v>
      </c>
      <c r="C129" s="1">
        <v>0.32</v>
      </c>
    </row>
    <row r="130" spans="2:3" ht="12.75">
      <c r="B130" s="1">
        <v>0.9</v>
      </c>
      <c r="C130" s="1">
        <v>0.85</v>
      </c>
    </row>
    <row r="131" spans="2:3" ht="12.75">
      <c r="B131" s="1">
        <v>0.81</v>
      </c>
      <c r="C131" s="1">
        <v>0.99</v>
      </c>
    </row>
    <row r="132" spans="2:3" ht="12.75">
      <c r="B132" s="1">
        <v>2.47</v>
      </c>
      <c r="C132" s="1">
        <v>1.93</v>
      </c>
    </row>
    <row r="133" spans="2:3" ht="12.75">
      <c r="B133" s="1">
        <v>3.92</v>
      </c>
      <c r="C133" s="1">
        <v>0.64</v>
      </c>
    </row>
    <row r="134" spans="2:3" ht="12.75">
      <c r="B134" s="1">
        <v>4.2</v>
      </c>
      <c r="C134" s="1">
        <v>0.81</v>
      </c>
    </row>
    <row r="135" spans="2:3" ht="12.75">
      <c r="B135" s="1">
        <v>0.37</v>
      </c>
      <c r="C135" s="1">
        <v>0.87</v>
      </c>
    </row>
    <row r="136" spans="2:3" ht="12.75">
      <c r="B136" s="1">
        <v>6.25</v>
      </c>
      <c r="C136" s="1">
        <v>5.13</v>
      </c>
    </row>
    <row r="137" spans="2:3" ht="12.75">
      <c r="B137" s="1">
        <v>0.97</v>
      </c>
      <c r="C137" s="1">
        <v>1.09</v>
      </c>
    </row>
    <row r="138" spans="2:3" ht="12.75">
      <c r="B138" s="1">
        <v>0.87</v>
      </c>
      <c r="C138" s="1">
        <v>0.9</v>
      </c>
    </row>
    <row r="139" spans="2:3" ht="12.75">
      <c r="B139" s="1">
        <v>13.96</v>
      </c>
      <c r="C139" s="1">
        <v>0.29</v>
      </c>
    </row>
    <row r="140" spans="2:3" ht="12.75">
      <c r="B140" s="1">
        <v>11.79</v>
      </c>
      <c r="C140" s="1">
        <v>3.48</v>
      </c>
    </row>
    <row r="141" spans="2:3" ht="12.75">
      <c r="B141" s="1">
        <v>1.57</v>
      </c>
      <c r="C141" s="1">
        <v>0.54</v>
      </c>
    </row>
    <row r="142" spans="2:3" ht="12.75">
      <c r="B142" s="1">
        <v>0.08</v>
      </c>
      <c r="C142" s="1">
        <v>1.35</v>
      </c>
    </row>
    <row r="143" spans="2:3" ht="12.75">
      <c r="B143" s="1">
        <v>0.64</v>
      </c>
      <c r="C143" s="1">
        <v>1.02</v>
      </c>
    </row>
    <row r="144" spans="2:3" ht="12.75">
      <c r="B144" s="1">
        <v>1.61</v>
      </c>
      <c r="C144" s="1">
        <v>1.22</v>
      </c>
    </row>
    <row r="145" spans="2:3" ht="12.75">
      <c r="B145" s="1">
        <v>2.92</v>
      </c>
      <c r="C145" s="1">
        <v>0.81</v>
      </c>
    </row>
    <row r="146" spans="2:3" ht="12.75">
      <c r="B146" s="1">
        <v>22.27</v>
      </c>
      <c r="C146" s="1">
        <v>1.03</v>
      </c>
    </row>
    <row r="147" spans="2:3" ht="12.75">
      <c r="B147" s="1">
        <v>0.98</v>
      </c>
      <c r="C147" s="1">
        <v>0.86</v>
      </c>
    </row>
    <row r="148" spans="2:3" ht="12.75">
      <c r="B148" s="1">
        <v>1.83</v>
      </c>
      <c r="C148" s="1">
        <v>1.04</v>
      </c>
    </row>
    <row r="149" spans="2:3" ht="12.75">
      <c r="B149" s="1">
        <v>0.61</v>
      </c>
      <c r="C149" s="1">
        <v>2.09</v>
      </c>
    </row>
    <row r="150" spans="2:3" ht="12.75">
      <c r="B150" s="1">
        <v>0.19</v>
      </c>
      <c r="C150" s="1">
        <v>0.97</v>
      </c>
    </row>
    <row r="151" ht="12.75">
      <c r="B151" s="1">
        <v>8.16</v>
      </c>
    </row>
    <row r="152" spans="2:3" ht="12.75">
      <c r="B152" s="1">
        <v>0.34</v>
      </c>
      <c r="C152" s="1">
        <v>0.79</v>
      </c>
    </row>
    <row r="153" spans="1:3" s="120" customFormat="1" ht="12.75">
      <c r="A153" s="120" t="s">
        <v>513</v>
      </c>
      <c r="B153" s="121">
        <f>AVERAGE(B108:B152)</f>
        <v>14.578333333333338</v>
      </c>
      <c r="C153" s="121">
        <f>AVERAGE(C108:C152)</f>
        <v>2.1413636363636366</v>
      </c>
    </row>
    <row r="154" spans="2:3" s="120" customFormat="1" ht="12.75">
      <c r="B154" s="121"/>
      <c r="C154" s="121"/>
    </row>
    <row r="155" spans="2:3" s="120" customFormat="1" ht="12.75">
      <c r="B155" s="121"/>
      <c r="C155" s="121"/>
    </row>
    <row r="156" ht="12.75">
      <c r="A156" s="120" t="s">
        <v>55</v>
      </c>
    </row>
    <row r="157" spans="2:3" ht="12.75">
      <c r="B157" s="1" t="s">
        <v>52</v>
      </c>
      <c r="C157" s="1" t="s">
        <v>53</v>
      </c>
    </row>
    <row r="158" spans="1:3" ht="12.75">
      <c r="A158" s="1" t="s">
        <v>31</v>
      </c>
      <c r="B158" s="1">
        <v>0.73</v>
      </c>
      <c r="C158" s="1">
        <v>0.26</v>
      </c>
    </row>
    <row r="159" spans="2:3" ht="12.75">
      <c r="B159" s="1">
        <v>20.63</v>
      </c>
      <c r="C159" s="1">
        <v>11.04</v>
      </c>
    </row>
    <row r="160" spans="2:3" ht="12.75">
      <c r="B160" s="1">
        <v>31.04</v>
      </c>
      <c r="C160" s="1">
        <v>0.48</v>
      </c>
    </row>
    <row r="161" ht="12.75">
      <c r="B161" s="1">
        <v>2.01</v>
      </c>
    </row>
    <row r="162" spans="2:3" ht="12.75">
      <c r="B162" s="1">
        <v>10.47</v>
      </c>
      <c r="C162" s="1">
        <v>8.03</v>
      </c>
    </row>
    <row r="163" spans="2:3" ht="12.75">
      <c r="B163" s="1">
        <v>78.46</v>
      </c>
      <c r="C163" s="1">
        <v>2.48</v>
      </c>
    </row>
    <row r="164" spans="2:3" ht="12.75">
      <c r="B164" s="1">
        <v>8.79</v>
      </c>
      <c r="C164" s="1">
        <v>7.46</v>
      </c>
    </row>
    <row r="165" spans="2:3" ht="12.75">
      <c r="B165" s="1">
        <v>20.81</v>
      </c>
      <c r="C165" s="1">
        <v>3.31</v>
      </c>
    </row>
    <row r="166" spans="2:3" ht="12.75">
      <c r="B166" s="1">
        <v>6.08</v>
      </c>
      <c r="C166" s="1">
        <v>2.43</v>
      </c>
    </row>
    <row r="167" spans="2:3" ht="12.75">
      <c r="B167" s="1">
        <v>2.27</v>
      </c>
      <c r="C167" s="1">
        <v>1.57</v>
      </c>
    </row>
    <row r="168" spans="2:3" ht="12.75">
      <c r="B168" s="1">
        <v>9.71</v>
      </c>
      <c r="C168" s="1">
        <v>1.45</v>
      </c>
    </row>
    <row r="169" spans="2:3" ht="12.75">
      <c r="B169" s="1">
        <v>21.44</v>
      </c>
      <c r="C169" s="1">
        <v>4.36</v>
      </c>
    </row>
    <row r="170" spans="2:3" ht="12.75">
      <c r="B170" s="1">
        <v>17.05</v>
      </c>
      <c r="C170" s="1">
        <v>8.29</v>
      </c>
    </row>
    <row r="171" spans="2:3" ht="12.75">
      <c r="B171" s="1">
        <v>126.78</v>
      </c>
      <c r="C171" s="1">
        <v>0.48</v>
      </c>
    </row>
    <row r="172" spans="2:3" ht="12.75">
      <c r="B172" s="1">
        <v>2.69</v>
      </c>
      <c r="C172" s="1">
        <v>1.82</v>
      </c>
    </row>
    <row r="173" spans="2:3" ht="12.75">
      <c r="B173" s="1">
        <v>5.72</v>
      </c>
      <c r="C173" s="1">
        <v>3.04</v>
      </c>
    </row>
    <row r="174" spans="2:3" ht="12.75">
      <c r="B174" s="1">
        <v>11.69</v>
      </c>
      <c r="C174" s="1">
        <v>0.65</v>
      </c>
    </row>
    <row r="175" spans="2:3" ht="12.75">
      <c r="B175" s="1">
        <v>12.7</v>
      </c>
      <c r="C175" s="1">
        <v>9.75</v>
      </c>
    </row>
    <row r="176" spans="2:3" ht="12.75">
      <c r="B176" s="1">
        <v>7.37</v>
      </c>
      <c r="C176" s="1">
        <v>8.8</v>
      </c>
    </row>
    <row r="177" spans="2:3" ht="12.75">
      <c r="B177" s="1">
        <v>1.03</v>
      </c>
      <c r="C177" s="1">
        <v>1.1</v>
      </c>
    </row>
    <row r="178" spans="2:3" ht="12.75">
      <c r="B178" s="1">
        <v>7.72</v>
      </c>
      <c r="C178" s="1">
        <v>1.03</v>
      </c>
    </row>
    <row r="179" spans="2:3" ht="12.75">
      <c r="B179" s="1">
        <v>16.99</v>
      </c>
      <c r="C179" s="1">
        <v>7.43</v>
      </c>
    </row>
    <row r="180" spans="2:3" ht="12.75">
      <c r="B180" s="1">
        <v>75.2</v>
      </c>
      <c r="C180" s="1">
        <v>0.92</v>
      </c>
    </row>
    <row r="181" spans="2:3" ht="12.75">
      <c r="B181" s="1">
        <v>12.5</v>
      </c>
      <c r="C181" s="1">
        <v>0.31</v>
      </c>
    </row>
    <row r="182" spans="2:3" ht="12.75">
      <c r="B182" s="1">
        <v>12.38</v>
      </c>
      <c r="C182" s="1">
        <v>2.05</v>
      </c>
    </row>
    <row r="183" spans="2:3" ht="12.75">
      <c r="B183" s="1">
        <v>22.82</v>
      </c>
      <c r="C183" s="1">
        <v>5.35</v>
      </c>
    </row>
    <row r="184" spans="2:3" ht="12.75">
      <c r="B184" s="1">
        <v>4.89</v>
      </c>
      <c r="C184" s="1">
        <v>3.65</v>
      </c>
    </row>
    <row r="185" spans="2:3" ht="12.75">
      <c r="B185" s="1">
        <v>8.56</v>
      </c>
      <c r="C185" s="1">
        <v>1.83</v>
      </c>
    </row>
    <row r="186" spans="2:3" ht="12.75">
      <c r="B186" s="1">
        <v>9</v>
      </c>
      <c r="C186" s="1">
        <v>3.59</v>
      </c>
    </row>
    <row r="187" spans="2:3" ht="12.75">
      <c r="B187" s="1">
        <v>14.64</v>
      </c>
      <c r="C187" s="1">
        <v>1.81</v>
      </c>
    </row>
    <row r="188" spans="2:3" ht="12.75">
      <c r="B188" s="1">
        <v>3.38</v>
      </c>
      <c r="C188" s="1">
        <v>1.17</v>
      </c>
    </row>
    <row r="189" spans="2:3" ht="12.75">
      <c r="B189" s="1">
        <v>8.96</v>
      </c>
      <c r="C189" s="1">
        <v>5.15</v>
      </c>
    </row>
    <row r="190" ht="12.75">
      <c r="B190" s="1">
        <v>0.19</v>
      </c>
    </row>
    <row r="191" spans="2:3" ht="12.75">
      <c r="B191" s="1">
        <v>30.9</v>
      </c>
      <c r="C191" s="1">
        <v>1.61</v>
      </c>
    </row>
    <row r="192" spans="2:3" ht="12.75">
      <c r="B192" s="1">
        <v>58.76</v>
      </c>
      <c r="C192" s="1">
        <v>0.82</v>
      </c>
    </row>
    <row r="193" spans="2:3" ht="12.75">
      <c r="B193" s="1">
        <v>42.59</v>
      </c>
      <c r="C193" s="1">
        <v>3.49</v>
      </c>
    </row>
    <row r="194" spans="2:3" ht="12.75">
      <c r="B194" s="1">
        <v>21.87</v>
      </c>
      <c r="C194" s="1">
        <v>0.19</v>
      </c>
    </row>
    <row r="195" spans="2:3" ht="12.75">
      <c r="B195" s="1">
        <v>2.18</v>
      </c>
      <c r="C195" s="1">
        <v>3.04</v>
      </c>
    </row>
    <row r="196" spans="2:3" ht="12.75">
      <c r="B196" s="1">
        <v>14.29</v>
      </c>
      <c r="C196" s="1">
        <v>2.84</v>
      </c>
    </row>
    <row r="197" spans="2:3" ht="12.75">
      <c r="B197" s="1">
        <v>17.32</v>
      </c>
      <c r="C197" s="1">
        <v>1.48</v>
      </c>
    </row>
    <row r="198" spans="2:3" ht="12.75">
      <c r="B198" s="1">
        <v>0.28</v>
      </c>
      <c r="C198" s="1">
        <v>0.52</v>
      </c>
    </row>
    <row r="199" spans="2:3" ht="12.75">
      <c r="B199" s="1">
        <v>5.85</v>
      </c>
      <c r="C199" s="1">
        <v>1.97</v>
      </c>
    </row>
    <row r="200" spans="2:3" ht="12.75">
      <c r="B200" s="1">
        <v>3.85</v>
      </c>
      <c r="C200" s="1">
        <v>2.68</v>
      </c>
    </row>
    <row r="201" spans="2:3" ht="12.75">
      <c r="B201" s="1">
        <v>0.92</v>
      </c>
      <c r="C201" s="1">
        <v>3.14</v>
      </c>
    </row>
    <row r="202" spans="2:3" ht="12.75">
      <c r="B202" s="1">
        <v>22.21</v>
      </c>
      <c r="C202" s="1">
        <v>6.99</v>
      </c>
    </row>
    <row r="203" spans="2:3" ht="12.75">
      <c r="B203" s="1">
        <v>12.68</v>
      </c>
      <c r="C203" s="1">
        <v>1.98</v>
      </c>
    </row>
    <row r="204" spans="2:3" ht="12.75">
      <c r="B204" s="1">
        <v>8.09</v>
      </c>
      <c r="C204" s="1">
        <v>0.9</v>
      </c>
    </row>
    <row r="205" spans="2:3" ht="12.75">
      <c r="B205" s="1">
        <v>21.93</v>
      </c>
      <c r="C205" s="1">
        <v>0.91</v>
      </c>
    </row>
    <row r="206" spans="2:3" ht="12.75">
      <c r="B206" s="1">
        <v>123.1</v>
      </c>
      <c r="C206" s="1">
        <v>3.7</v>
      </c>
    </row>
    <row r="207" ht="12.75">
      <c r="C207" s="1">
        <v>4.87</v>
      </c>
    </row>
    <row r="208" spans="2:3" ht="12.75">
      <c r="B208" s="1">
        <v>8.89</v>
      </c>
      <c r="C208" s="1">
        <v>1.73</v>
      </c>
    </row>
    <row r="209" spans="2:3" ht="12.75">
      <c r="B209" s="1">
        <v>18.04</v>
      </c>
      <c r="C209" s="1">
        <v>1.13</v>
      </c>
    </row>
    <row r="210" spans="2:3" ht="12.75">
      <c r="B210" s="1">
        <v>4.76</v>
      </c>
      <c r="C210" s="1">
        <v>5.41</v>
      </c>
    </row>
    <row r="211" spans="2:3" ht="12.75">
      <c r="B211" s="1">
        <v>1.26</v>
      </c>
      <c r="C211" s="1">
        <v>0.27</v>
      </c>
    </row>
    <row r="212" spans="2:3" ht="12.75">
      <c r="B212" s="1">
        <v>16.48</v>
      </c>
      <c r="C212" s="1">
        <v>3.95</v>
      </c>
    </row>
    <row r="213" spans="2:3" ht="12.75">
      <c r="B213" s="1">
        <v>1.02</v>
      </c>
      <c r="C213" s="1">
        <v>0.93</v>
      </c>
    </row>
    <row r="214" spans="2:3" ht="12.75">
      <c r="B214" s="1">
        <v>91.67</v>
      </c>
      <c r="C214" s="1">
        <v>0.37</v>
      </c>
    </row>
    <row r="215" spans="2:3" ht="12.75">
      <c r="B215" s="1">
        <v>35.82</v>
      </c>
      <c r="C215" s="1">
        <v>5.02</v>
      </c>
    </row>
    <row r="216" spans="2:3" ht="12.75">
      <c r="B216" s="1">
        <v>2.19</v>
      </c>
      <c r="C216" s="1">
        <v>23.9</v>
      </c>
    </row>
    <row r="217" spans="2:3" ht="12.75">
      <c r="B217" s="1">
        <v>5.26</v>
      </c>
      <c r="C217" s="1">
        <v>1.54</v>
      </c>
    </row>
    <row r="218" spans="2:3" ht="12.75">
      <c r="B218" s="1">
        <v>2.98</v>
      </c>
      <c r="C218" s="1">
        <v>4.17</v>
      </c>
    </row>
    <row r="219" spans="2:3" ht="12.75">
      <c r="B219" s="1">
        <v>196.11</v>
      </c>
      <c r="C219" s="1">
        <v>0.88</v>
      </c>
    </row>
    <row r="220" spans="2:3" ht="12.75">
      <c r="B220" s="1">
        <v>13.69</v>
      </c>
      <c r="C220" s="1">
        <v>0.97</v>
      </c>
    </row>
    <row r="221" spans="2:3" ht="12.75">
      <c r="B221" s="1">
        <v>3.19</v>
      </c>
      <c r="C221" s="1">
        <v>1.28</v>
      </c>
    </row>
    <row r="222" spans="2:3" ht="12.75">
      <c r="B222" s="1">
        <v>1.18</v>
      </c>
      <c r="C222" s="1">
        <v>13.72</v>
      </c>
    </row>
    <row r="223" spans="2:3" ht="12.75">
      <c r="B223" s="1">
        <v>10.22</v>
      </c>
      <c r="C223" s="1">
        <v>1.41</v>
      </c>
    </row>
    <row r="224" spans="2:3" ht="12.75">
      <c r="B224" s="1">
        <v>437.5</v>
      </c>
      <c r="C224" s="1">
        <v>2.18</v>
      </c>
    </row>
    <row r="225" spans="2:3" ht="12.75">
      <c r="B225" s="1">
        <v>9.22</v>
      </c>
      <c r="C225" s="1">
        <v>0.38</v>
      </c>
    </row>
    <row r="226" spans="2:3" ht="12.75">
      <c r="B226" s="1">
        <v>3.59</v>
      </c>
      <c r="C226" s="1">
        <v>0.66</v>
      </c>
    </row>
    <row r="227" ht="12.75">
      <c r="C227" s="1">
        <v>0.24</v>
      </c>
    </row>
    <row r="228" spans="2:3" ht="12.75">
      <c r="B228" s="1">
        <v>1.79</v>
      </c>
      <c r="C228" s="1">
        <v>1.74</v>
      </c>
    </row>
    <row r="229" spans="2:3" ht="12.75">
      <c r="B229" s="1">
        <v>3.07</v>
      </c>
      <c r="C229" s="1">
        <v>0.88</v>
      </c>
    </row>
    <row r="230" spans="2:3" ht="12.75">
      <c r="B230" s="1">
        <v>8.97</v>
      </c>
      <c r="C230" s="1">
        <v>0.36</v>
      </c>
    </row>
    <row r="231" spans="2:3" ht="12.75">
      <c r="B231" s="1">
        <v>1.53</v>
      </c>
      <c r="C231" s="1">
        <v>1.06</v>
      </c>
    </row>
    <row r="232" spans="2:3" ht="12.75">
      <c r="B232" s="1">
        <v>35.53</v>
      </c>
      <c r="C232" s="1">
        <v>2.78</v>
      </c>
    </row>
    <row r="233" spans="2:3" ht="12.75">
      <c r="B233" s="1">
        <v>0.21</v>
      </c>
      <c r="C233" s="1">
        <v>1.76</v>
      </c>
    </row>
    <row r="234" spans="2:3" ht="12.75">
      <c r="B234" s="1">
        <v>4.89</v>
      </c>
      <c r="C234" s="1">
        <v>0.47</v>
      </c>
    </row>
    <row r="235" spans="2:3" ht="12.75">
      <c r="B235" s="1">
        <v>2.23</v>
      </c>
      <c r="C235" s="1">
        <v>9.81</v>
      </c>
    </row>
    <row r="236" spans="2:3" ht="12.75">
      <c r="B236" s="1">
        <v>4.13</v>
      </c>
      <c r="C236" s="1">
        <v>1.25</v>
      </c>
    </row>
    <row r="237" spans="2:3" ht="12.75">
      <c r="B237" s="1">
        <v>9.06</v>
      </c>
      <c r="C237" s="1">
        <v>0.04</v>
      </c>
    </row>
    <row r="238" ht="12.75">
      <c r="B238" s="1">
        <v>10.69</v>
      </c>
    </row>
    <row r="239" spans="2:3" ht="12.75">
      <c r="B239" s="1">
        <v>6.77</v>
      </c>
      <c r="C239" s="1">
        <v>1.44</v>
      </c>
    </row>
    <row r="240" spans="2:3" ht="12.75">
      <c r="B240" s="1">
        <v>16.36</v>
      </c>
      <c r="C240" s="1">
        <v>0.97</v>
      </c>
    </row>
    <row r="241" spans="2:3" ht="12.75">
      <c r="B241" s="1">
        <v>17.53</v>
      </c>
      <c r="C241" s="1">
        <v>1.89</v>
      </c>
    </row>
    <row r="242" spans="2:3" ht="12.75">
      <c r="B242" s="1">
        <v>10.87</v>
      </c>
      <c r="C242" s="1">
        <v>0.38</v>
      </c>
    </row>
    <row r="243" spans="2:3" ht="12.75">
      <c r="B243" s="1">
        <v>0.21</v>
      </c>
      <c r="C243" s="1">
        <v>0.28</v>
      </c>
    </row>
    <row r="244" spans="2:3" ht="12.75">
      <c r="B244" s="1">
        <v>2.04</v>
      </c>
      <c r="C244" s="1">
        <v>15.63</v>
      </c>
    </row>
    <row r="245" spans="2:3" ht="12.75">
      <c r="B245" s="1">
        <v>52.78</v>
      </c>
      <c r="C245" s="1">
        <v>0.47</v>
      </c>
    </row>
    <row r="246" spans="2:3" ht="12.75">
      <c r="B246" s="1">
        <v>1.39</v>
      </c>
      <c r="C246" s="1">
        <v>0.67</v>
      </c>
    </row>
    <row r="247" spans="2:3" ht="12.75">
      <c r="B247" s="1">
        <v>3.23</v>
      </c>
      <c r="C247" s="1">
        <v>1.14</v>
      </c>
    </row>
    <row r="248" spans="2:3" ht="12.75">
      <c r="B248" s="1">
        <v>111.55</v>
      </c>
      <c r="C248" s="1">
        <v>1.58</v>
      </c>
    </row>
    <row r="249" spans="2:3" ht="12.75">
      <c r="B249" s="1">
        <v>1.1</v>
      </c>
      <c r="C249" s="1">
        <v>0.39</v>
      </c>
    </row>
    <row r="250" spans="2:3" ht="12.75">
      <c r="B250" s="1">
        <v>10.42</v>
      </c>
      <c r="C250" s="1">
        <v>0.07</v>
      </c>
    </row>
    <row r="251" spans="2:3" ht="12.75">
      <c r="B251" s="1">
        <v>2.3</v>
      </c>
      <c r="C251" s="1">
        <v>0.41</v>
      </c>
    </row>
    <row r="252" spans="2:3" ht="12.75">
      <c r="B252" s="1">
        <v>2.37</v>
      </c>
      <c r="C252" s="1">
        <v>1.21</v>
      </c>
    </row>
    <row r="253" ht="12.75">
      <c r="C253" s="1">
        <v>3.75</v>
      </c>
    </row>
    <row r="254" spans="2:3" ht="12.75">
      <c r="B254" s="1">
        <v>2.66</v>
      </c>
      <c r="C254" s="1">
        <v>0.09</v>
      </c>
    </row>
    <row r="255" spans="1:3" s="120" customFormat="1" ht="12.75">
      <c r="A255" s="120" t="s">
        <v>513</v>
      </c>
      <c r="B255" s="121">
        <f>AVERAGE(B158:B254)</f>
        <v>23.066702127659575</v>
      </c>
      <c r="C255" s="121">
        <f>AVERAGE(C158:C254)</f>
        <v>2.902978723404255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8" sqref="B18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8">
      <selection activeCell="A1" sqref="A1:C29"/>
    </sheetView>
  </sheetViews>
  <sheetFormatPr defaultColWidth="9.00390625" defaultRowHeight="12.75"/>
  <cols>
    <col min="1" max="1" width="13.375" style="132" customWidth="1"/>
    <col min="2" max="2" width="22.375" style="132" customWidth="1"/>
    <col min="3" max="3" width="42.375" style="132" customWidth="1"/>
    <col min="4" max="16384" width="10.75390625" style="132" customWidth="1"/>
  </cols>
  <sheetData>
    <row r="1" spans="1:3" s="128" customFormat="1" ht="10.5">
      <c r="A1" s="125" t="s">
        <v>312</v>
      </c>
      <c r="B1" s="126" t="s">
        <v>313</v>
      </c>
      <c r="C1" s="127" t="s">
        <v>525</v>
      </c>
    </row>
    <row r="2" spans="1:3" ht="10.5">
      <c r="A2" s="129" t="s">
        <v>532</v>
      </c>
      <c r="B2" s="130" t="s">
        <v>314</v>
      </c>
      <c r="C2" s="131" t="s">
        <v>71</v>
      </c>
    </row>
    <row r="3" spans="1:3" s="134" customFormat="1" ht="10.5">
      <c r="A3" s="133"/>
      <c r="B3" s="134" t="s">
        <v>315</v>
      </c>
      <c r="C3" s="135" t="s">
        <v>399</v>
      </c>
    </row>
    <row r="4" spans="1:3" s="134" customFormat="1" ht="10.5">
      <c r="A4" s="133" t="s">
        <v>316</v>
      </c>
      <c r="C4" s="135" t="s">
        <v>397</v>
      </c>
    </row>
    <row r="5" spans="1:3" ht="10.5">
      <c r="A5" s="129" t="s">
        <v>24</v>
      </c>
      <c r="B5" s="130" t="s">
        <v>25</v>
      </c>
      <c r="C5" s="131" t="s">
        <v>304</v>
      </c>
    </row>
    <row r="6" spans="1:3" ht="10.5">
      <c r="A6" s="129"/>
      <c r="B6" s="130" t="s">
        <v>26</v>
      </c>
      <c r="C6" s="131" t="s">
        <v>400</v>
      </c>
    </row>
    <row r="7" spans="1:3" s="134" customFormat="1" ht="10.5">
      <c r="A7" s="133"/>
      <c r="B7" s="134" t="s">
        <v>27</v>
      </c>
      <c r="C7" s="135" t="s">
        <v>401</v>
      </c>
    </row>
    <row r="8" spans="1:3" s="134" customFormat="1" ht="10.5">
      <c r="A8" s="133" t="s">
        <v>28</v>
      </c>
      <c r="C8" s="135" t="s">
        <v>402</v>
      </c>
    </row>
    <row r="9" spans="1:3" s="134" customFormat="1" ht="10.5">
      <c r="A9" s="133" t="s">
        <v>29</v>
      </c>
      <c r="C9" s="135" t="s">
        <v>403</v>
      </c>
    </row>
    <row r="10" spans="1:3" ht="10.5">
      <c r="A10" s="129" t="s">
        <v>30</v>
      </c>
      <c r="B10" s="130" t="s">
        <v>413</v>
      </c>
      <c r="C10" s="131" t="s">
        <v>404</v>
      </c>
    </row>
    <row r="11" spans="1:3" s="134" customFormat="1" ht="10.5">
      <c r="A11" s="133"/>
      <c r="B11" s="134" t="s">
        <v>320</v>
      </c>
      <c r="C11" s="135" t="s">
        <v>404</v>
      </c>
    </row>
    <row r="12" spans="1:3" ht="10.5">
      <c r="A12" s="129" t="s">
        <v>321</v>
      </c>
      <c r="B12" s="130" t="s">
        <v>322</v>
      </c>
      <c r="C12" s="131" t="s">
        <v>405</v>
      </c>
    </row>
    <row r="13" spans="1:3" ht="10.5">
      <c r="A13" s="129"/>
      <c r="B13" s="130" t="s">
        <v>323</v>
      </c>
      <c r="C13" s="131" t="s">
        <v>406</v>
      </c>
    </row>
    <row r="14" spans="1:3" ht="10.5">
      <c r="A14" s="129"/>
      <c r="B14" s="130" t="s">
        <v>324</v>
      </c>
      <c r="C14" s="131" t="s">
        <v>300</v>
      </c>
    </row>
    <row r="15" spans="1:3" s="134" customFormat="1" ht="10.5">
      <c r="A15" s="133"/>
      <c r="B15" s="134" t="s">
        <v>325</v>
      </c>
      <c r="C15" s="135" t="s">
        <v>407</v>
      </c>
    </row>
    <row r="16" spans="1:3" s="134" customFormat="1" ht="10.5">
      <c r="A16" s="133" t="s">
        <v>326</v>
      </c>
      <c r="C16" s="135" t="s">
        <v>408</v>
      </c>
    </row>
    <row r="17" spans="1:3" s="134" customFormat="1" ht="10.5">
      <c r="A17" s="133" t="s">
        <v>327</v>
      </c>
      <c r="C17" s="135" t="s">
        <v>526</v>
      </c>
    </row>
    <row r="18" spans="1:3" s="134" customFormat="1" ht="10.5">
      <c r="A18" s="133" t="s">
        <v>328</v>
      </c>
      <c r="C18" s="135" t="s">
        <v>300</v>
      </c>
    </row>
    <row r="19" spans="1:3" s="134" customFormat="1" ht="10.5">
      <c r="A19" s="133" t="s">
        <v>329</v>
      </c>
      <c r="C19" s="135" t="s">
        <v>409</v>
      </c>
    </row>
    <row r="20" spans="1:3" ht="10.5">
      <c r="A20" s="136" t="s">
        <v>330</v>
      </c>
      <c r="B20" s="137" t="s">
        <v>331</v>
      </c>
      <c r="C20" s="138" t="s">
        <v>410</v>
      </c>
    </row>
    <row r="21" spans="1:3" s="134" customFormat="1" ht="10.5">
      <c r="A21" s="133" t="s">
        <v>332</v>
      </c>
      <c r="C21" s="135" t="s">
        <v>411</v>
      </c>
    </row>
    <row r="22" spans="1:3" ht="10.5">
      <c r="A22" s="129" t="s">
        <v>531</v>
      </c>
      <c r="B22" s="130" t="s">
        <v>333</v>
      </c>
      <c r="C22" s="131" t="s">
        <v>412</v>
      </c>
    </row>
    <row r="23" spans="1:3" ht="10.5">
      <c r="A23" s="129" t="s">
        <v>530</v>
      </c>
      <c r="B23" s="130" t="s">
        <v>334</v>
      </c>
      <c r="C23" s="131" t="s">
        <v>452</v>
      </c>
    </row>
    <row r="24" spans="1:3" s="134" customFormat="1" ht="10.5">
      <c r="A24" s="133"/>
      <c r="B24" s="134" t="s">
        <v>356</v>
      </c>
      <c r="C24" s="135" t="s">
        <v>533</v>
      </c>
    </row>
    <row r="25" spans="1:3" ht="10.5">
      <c r="A25" s="129" t="s">
        <v>357</v>
      </c>
      <c r="B25" s="130" t="s">
        <v>529</v>
      </c>
      <c r="C25" s="131" t="s">
        <v>453</v>
      </c>
    </row>
    <row r="26" spans="1:3" ht="10.5">
      <c r="A26" s="136" t="s">
        <v>358</v>
      </c>
      <c r="B26" s="137"/>
      <c r="C26" s="138" t="s">
        <v>528</v>
      </c>
    </row>
    <row r="27" spans="1:3" s="130" customFormat="1" ht="10.5">
      <c r="A27" s="129" t="s">
        <v>359</v>
      </c>
      <c r="B27" s="130" t="s">
        <v>398</v>
      </c>
      <c r="C27" s="131" t="s">
        <v>300</v>
      </c>
    </row>
    <row r="28" spans="1:3" s="134" customFormat="1" ht="10.5">
      <c r="A28" s="133"/>
      <c r="B28" s="134" t="s">
        <v>527</v>
      </c>
      <c r="C28" s="135" t="s">
        <v>71</v>
      </c>
    </row>
    <row r="29" spans="1:3" s="134" customFormat="1" ht="10.5">
      <c r="A29" s="133" t="s">
        <v>439</v>
      </c>
      <c r="C29" s="135" t="s">
        <v>454</v>
      </c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46">
      <selection activeCell="A30" sqref="A30:J48"/>
    </sheetView>
  </sheetViews>
  <sheetFormatPr defaultColWidth="9.00390625" defaultRowHeight="12.75"/>
  <cols>
    <col min="1" max="1" width="15.00390625" style="34" customWidth="1"/>
    <col min="2" max="10" width="4.25390625" style="34" customWidth="1"/>
    <col min="11" max="20" width="6.125" style="34" customWidth="1"/>
    <col min="21" max="16384" width="10.75390625" style="34" customWidth="1"/>
  </cols>
  <sheetData>
    <row r="1" s="140" customFormat="1" ht="12.75">
      <c r="A1" s="139"/>
    </row>
    <row r="2" spans="2:11" s="141" customFormat="1" ht="9.75" customHeight="1">
      <c r="B2" s="142" t="s">
        <v>299</v>
      </c>
      <c r="C2" s="143"/>
      <c r="D2" s="142" t="s">
        <v>306</v>
      </c>
      <c r="E2" s="143"/>
      <c r="F2" s="142" t="s">
        <v>65</v>
      </c>
      <c r="G2" s="143"/>
      <c r="H2" s="144" t="s">
        <v>300</v>
      </c>
      <c r="I2" s="144"/>
      <c r="J2" s="145" t="s">
        <v>62</v>
      </c>
      <c r="K2" s="146"/>
    </row>
    <row r="3" spans="2:11" s="147" customFormat="1" ht="9.75" customHeight="1">
      <c r="B3" s="148">
        <v>1999</v>
      </c>
      <c r="C3" s="149" t="s">
        <v>386</v>
      </c>
      <c r="D3" s="148">
        <v>1999</v>
      </c>
      <c r="E3" s="149" t="s">
        <v>386</v>
      </c>
      <c r="F3" s="148">
        <v>1999</v>
      </c>
      <c r="G3" s="149" t="s">
        <v>386</v>
      </c>
      <c r="H3" s="148">
        <v>1999</v>
      </c>
      <c r="I3" s="149" t="s">
        <v>386</v>
      </c>
      <c r="J3" s="150">
        <v>1999</v>
      </c>
      <c r="K3" s="151"/>
    </row>
    <row r="4" spans="1:10" s="159" customFormat="1" ht="9.75" customHeight="1">
      <c r="A4" s="152" t="s">
        <v>440</v>
      </c>
      <c r="B4" s="153">
        <v>-5.9</v>
      </c>
      <c r="C4" s="154">
        <v>14.4</v>
      </c>
      <c r="D4" s="155">
        <v>3.8</v>
      </c>
      <c r="E4" s="156">
        <v>5.3</v>
      </c>
      <c r="F4" s="155">
        <v>2.2</v>
      </c>
      <c r="G4" s="156">
        <v>2.4</v>
      </c>
      <c r="H4" s="157">
        <v>6.4</v>
      </c>
      <c r="I4" s="157">
        <v>7.7</v>
      </c>
      <c r="J4" s="158">
        <v>1.4</v>
      </c>
    </row>
    <row r="5" spans="1:10" s="159" customFormat="1" ht="9.75" customHeight="1">
      <c r="A5" s="152" t="s">
        <v>441</v>
      </c>
      <c r="B5" s="155">
        <v>32.6</v>
      </c>
      <c r="C5" s="156"/>
      <c r="D5" s="155">
        <v>8.9</v>
      </c>
      <c r="E5" s="156"/>
      <c r="F5" s="155">
        <v>1.2</v>
      </c>
      <c r="G5" s="156"/>
      <c r="H5" s="157">
        <v>11.8</v>
      </c>
      <c r="I5" s="157"/>
      <c r="J5" s="158">
        <v>3.7</v>
      </c>
    </row>
    <row r="6" spans="1:10" s="159" customFormat="1" ht="9.75" customHeight="1">
      <c r="A6" s="152" t="s">
        <v>442</v>
      </c>
      <c r="B6" s="155">
        <v>15</v>
      </c>
      <c r="C6" s="156">
        <v>15.1</v>
      </c>
      <c r="D6" s="155">
        <v>7.4</v>
      </c>
      <c r="E6" s="156">
        <v>7.7</v>
      </c>
      <c r="F6" s="155">
        <v>5.6</v>
      </c>
      <c r="G6" s="156">
        <v>5.8</v>
      </c>
      <c r="H6" s="157">
        <v>8.5</v>
      </c>
      <c r="I6" s="157">
        <v>8.2</v>
      </c>
      <c r="J6" s="158">
        <v>2.8</v>
      </c>
    </row>
    <row r="7" spans="1:10" s="159" customFormat="1" ht="9.75" customHeight="1">
      <c r="A7" s="152" t="s">
        <v>443</v>
      </c>
      <c r="B7" s="155">
        <v>4.3</v>
      </c>
      <c r="C7" s="156">
        <v>10</v>
      </c>
      <c r="D7" s="155">
        <v>6.1</v>
      </c>
      <c r="E7" s="156">
        <v>3.7</v>
      </c>
      <c r="F7" s="155">
        <v>4.7</v>
      </c>
      <c r="G7" s="156">
        <v>4.5</v>
      </c>
      <c r="H7" s="157">
        <v>6.1</v>
      </c>
      <c r="I7" s="157">
        <v>6.3</v>
      </c>
      <c r="J7" s="158">
        <v>0.6</v>
      </c>
    </row>
    <row r="8" spans="1:10" s="159" customFormat="1" ht="9.75" customHeight="1">
      <c r="A8" s="152" t="s">
        <v>444</v>
      </c>
      <c r="B8" s="155">
        <v>32.2</v>
      </c>
      <c r="C8" s="156"/>
      <c r="D8" s="155">
        <v>9.7</v>
      </c>
      <c r="E8" s="156"/>
      <c r="F8" s="155">
        <v>1.9</v>
      </c>
      <c r="G8" s="156"/>
      <c r="H8" s="157">
        <v>13.7</v>
      </c>
      <c r="I8" s="157"/>
      <c r="J8" s="158">
        <v>4.7</v>
      </c>
    </row>
    <row r="9" spans="1:10" s="159" customFormat="1" ht="9.75" customHeight="1">
      <c r="A9" s="152" t="s">
        <v>445</v>
      </c>
      <c r="B9" s="155">
        <v>27.2</v>
      </c>
      <c r="C9" s="156">
        <v>24.5</v>
      </c>
      <c r="D9" s="155">
        <v>6.8</v>
      </c>
      <c r="E9" s="156">
        <v>7</v>
      </c>
      <c r="F9" s="155">
        <v>2.7</v>
      </c>
      <c r="G9" s="156">
        <v>2.9</v>
      </c>
      <c r="H9" s="157">
        <v>9.7</v>
      </c>
      <c r="I9" s="157">
        <v>8.3</v>
      </c>
      <c r="J9" s="158">
        <v>2.4</v>
      </c>
    </row>
    <row r="10" spans="1:10" s="159" customFormat="1" ht="9.75" customHeight="1">
      <c r="A10" s="152" t="s">
        <v>446</v>
      </c>
      <c r="B10" s="155">
        <v>19.4</v>
      </c>
      <c r="C10" s="156">
        <v>18.4</v>
      </c>
      <c r="D10" s="155">
        <v>4.9</v>
      </c>
      <c r="E10" s="156">
        <v>4.7</v>
      </c>
      <c r="F10" s="155">
        <v>3.6</v>
      </c>
      <c r="G10" s="156">
        <v>3.9</v>
      </c>
      <c r="H10" s="157">
        <v>4.7</v>
      </c>
      <c r="I10" s="157">
        <v>4.5</v>
      </c>
      <c r="J10" s="158">
        <v>3.4</v>
      </c>
    </row>
    <row r="11" spans="1:10" s="159" customFormat="1" ht="9.75" customHeight="1">
      <c r="A11" s="152" t="s">
        <v>447</v>
      </c>
      <c r="B11" s="155">
        <v>14</v>
      </c>
      <c r="C11" s="156">
        <v>10.6</v>
      </c>
      <c r="D11" s="155">
        <v>5.8</v>
      </c>
      <c r="E11" s="156">
        <v>8</v>
      </c>
      <c r="F11" s="155">
        <v>3.1</v>
      </c>
      <c r="G11" s="156">
        <v>3.4</v>
      </c>
      <c r="H11" s="157">
        <v>7.7</v>
      </c>
      <c r="I11" s="157">
        <v>7.9</v>
      </c>
      <c r="J11" s="158">
        <v>1.8</v>
      </c>
    </row>
    <row r="12" spans="1:10" s="159" customFormat="1" ht="9.75" customHeight="1">
      <c r="A12" s="152" t="s">
        <v>448</v>
      </c>
      <c r="B12" s="155">
        <v>32.5</v>
      </c>
      <c r="C12" s="156">
        <v>31.6</v>
      </c>
      <c r="D12" s="155">
        <v>13.4</v>
      </c>
      <c r="E12" s="156">
        <v>13.3</v>
      </c>
      <c r="F12" s="155">
        <v>1.3</v>
      </c>
      <c r="G12" s="156">
        <v>1.4</v>
      </c>
      <c r="H12" s="157">
        <v>11.8</v>
      </c>
      <c r="I12" s="157">
        <v>10.4</v>
      </c>
      <c r="J12" s="158">
        <v>3.6</v>
      </c>
    </row>
    <row r="13" spans="1:10" s="159" customFormat="1" ht="9.75" customHeight="1">
      <c r="A13" s="152" t="s">
        <v>449</v>
      </c>
      <c r="B13" s="155">
        <v>22.8</v>
      </c>
      <c r="C13" s="156">
        <v>25.6</v>
      </c>
      <c r="D13" s="155">
        <v>7.7</v>
      </c>
      <c r="E13" s="156">
        <v>8.9</v>
      </c>
      <c r="F13" s="155">
        <v>2.7</v>
      </c>
      <c r="G13" s="156">
        <v>3</v>
      </c>
      <c r="H13" s="157">
        <v>7.3</v>
      </c>
      <c r="I13" s="157">
        <v>8.6</v>
      </c>
      <c r="J13" s="158">
        <v>7.9</v>
      </c>
    </row>
    <row r="14" spans="1:10" s="159" customFormat="1" ht="9.75" customHeight="1">
      <c r="A14" s="152" t="s">
        <v>450</v>
      </c>
      <c r="B14" s="155">
        <v>21</v>
      </c>
      <c r="C14" s="156">
        <v>19.2</v>
      </c>
      <c r="D14" s="155">
        <v>8.4</v>
      </c>
      <c r="E14" s="156">
        <v>8.2</v>
      </c>
      <c r="F14" s="155">
        <v>3.9</v>
      </c>
      <c r="G14" s="156">
        <v>4.2</v>
      </c>
      <c r="H14" s="157">
        <v>9.3</v>
      </c>
      <c r="I14" s="157">
        <v>9.3</v>
      </c>
      <c r="J14" s="158">
        <v>1.8</v>
      </c>
    </row>
    <row r="15" spans="1:10" s="159" customFormat="1" ht="9.75" customHeight="1">
      <c r="A15" s="152" t="s">
        <v>458</v>
      </c>
      <c r="B15" s="155">
        <v>18.6</v>
      </c>
      <c r="C15" s="156">
        <v>16.2</v>
      </c>
      <c r="D15" s="155">
        <v>9.5</v>
      </c>
      <c r="E15" s="156">
        <v>8.2</v>
      </c>
      <c r="F15" s="155">
        <v>1.8</v>
      </c>
      <c r="G15" s="156">
        <v>2</v>
      </c>
      <c r="H15" s="157">
        <v>10.9</v>
      </c>
      <c r="I15" s="157">
        <v>8.9</v>
      </c>
      <c r="J15" s="158">
        <v>2.1</v>
      </c>
    </row>
    <row r="16" spans="1:10" s="159" customFormat="1" ht="9.75" customHeight="1">
      <c r="A16" s="152" t="s">
        <v>459</v>
      </c>
      <c r="B16" s="155">
        <v>18.1</v>
      </c>
      <c r="C16" s="156"/>
      <c r="D16" s="155">
        <v>5.7</v>
      </c>
      <c r="E16" s="156"/>
      <c r="F16" s="155">
        <v>2.7</v>
      </c>
      <c r="G16" s="156"/>
      <c r="H16" s="157">
        <v>10.6</v>
      </c>
      <c r="I16" s="157"/>
      <c r="J16" s="158">
        <v>2.5</v>
      </c>
    </row>
    <row r="17" spans="1:10" s="159" customFormat="1" ht="9.75" customHeight="1">
      <c r="A17" s="152" t="s">
        <v>460</v>
      </c>
      <c r="B17" s="155">
        <v>17.6</v>
      </c>
      <c r="C17" s="156"/>
      <c r="D17" s="155">
        <v>7.1</v>
      </c>
      <c r="E17" s="156"/>
      <c r="F17" s="155">
        <v>3.6</v>
      </c>
      <c r="G17" s="156"/>
      <c r="H17" s="157">
        <v>8.6</v>
      </c>
      <c r="I17" s="157"/>
      <c r="J17" s="158">
        <v>1.6</v>
      </c>
    </row>
    <row r="18" spans="1:12" s="159" customFormat="1" ht="9.75" customHeight="1">
      <c r="A18" s="152" t="s">
        <v>461</v>
      </c>
      <c r="B18" s="155">
        <v>10.6</v>
      </c>
      <c r="C18" s="156">
        <v>23.4</v>
      </c>
      <c r="D18" s="155">
        <v>11</v>
      </c>
      <c r="E18" s="156">
        <v>10.5</v>
      </c>
      <c r="F18" s="155">
        <v>1.7</v>
      </c>
      <c r="G18" s="156">
        <v>2.1</v>
      </c>
      <c r="H18" s="157">
        <v>7.5</v>
      </c>
      <c r="I18" s="157">
        <v>6.9</v>
      </c>
      <c r="J18" s="158">
        <v>2.3</v>
      </c>
      <c r="L18" s="160"/>
    </row>
    <row r="19" spans="1:12" s="159" customFormat="1" ht="9.75" customHeight="1">
      <c r="A19" s="152" t="s">
        <v>462</v>
      </c>
      <c r="B19" s="155">
        <v>21.2</v>
      </c>
      <c r="C19" s="156">
        <v>18.6</v>
      </c>
      <c r="D19" s="155">
        <v>9.3</v>
      </c>
      <c r="E19" s="156">
        <v>8.5</v>
      </c>
      <c r="F19" s="155">
        <v>2.6</v>
      </c>
      <c r="G19" s="156">
        <v>2.8</v>
      </c>
      <c r="H19" s="157">
        <v>9.6</v>
      </c>
      <c r="I19" s="157">
        <v>8.5</v>
      </c>
      <c r="J19" s="158">
        <v>2.2</v>
      </c>
      <c r="L19" s="160"/>
    </row>
    <row r="20" spans="1:10" s="159" customFormat="1" ht="9.75" customHeight="1">
      <c r="A20" s="152" t="s">
        <v>463</v>
      </c>
      <c r="B20" s="155">
        <v>19.6</v>
      </c>
      <c r="C20" s="156">
        <v>18.4</v>
      </c>
      <c r="D20" s="155">
        <v>8.8</v>
      </c>
      <c r="E20" s="156">
        <v>8.4</v>
      </c>
      <c r="F20" s="155">
        <v>3.4</v>
      </c>
      <c r="G20" s="156">
        <v>3.7</v>
      </c>
      <c r="H20" s="157">
        <v>6.7</v>
      </c>
      <c r="I20" s="157">
        <v>6.5</v>
      </c>
      <c r="J20" s="158">
        <v>2.1</v>
      </c>
    </row>
    <row r="21" spans="1:10" s="140" customFormat="1" ht="9.75" customHeight="1">
      <c r="A21" s="161" t="s">
        <v>464</v>
      </c>
      <c r="B21" s="162">
        <v>14.8</v>
      </c>
      <c r="C21" s="163">
        <v>13.3</v>
      </c>
      <c r="D21" s="162">
        <v>7.6</v>
      </c>
      <c r="E21" s="163">
        <v>7</v>
      </c>
      <c r="F21" s="162">
        <v>3.3</v>
      </c>
      <c r="G21" s="163">
        <v>3.4</v>
      </c>
      <c r="H21" s="164">
        <v>6.2</v>
      </c>
      <c r="I21" s="164">
        <v>5.9</v>
      </c>
      <c r="J21" s="165">
        <v>1.4</v>
      </c>
    </row>
    <row r="22" spans="1:10" s="159" customFormat="1" ht="9.75" customHeight="1">
      <c r="A22" s="166" t="s">
        <v>329</v>
      </c>
      <c r="B22" s="167">
        <f>AVERAGE(B4:B21)</f>
        <v>18.64444444444445</v>
      </c>
      <c r="C22" s="168">
        <f>AVERAGE(C4:C21)</f>
        <v>18.52142857142857</v>
      </c>
      <c r="D22" s="167">
        <f aca="true" t="shared" si="0" ref="D22:J22">AVERAGE(D4:D21)</f>
        <v>7.883333333333334</v>
      </c>
      <c r="E22" s="168">
        <f t="shared" si="0"/>
        <v>7.814285714285715</v>
      </c>
      <c r="F22" s="167">
        <f t="shared" si="0"/>
        <v>2.8888888888888893</v>
      </c>
      <c r="G22" s="168">
        <f t="shared" si="0"/>
        <v>3.25</v>
      </c>
      <c r="H22" s="169">
        <f t="shared" si="0"/>
        <v>8.727777777777776</v>
      </c>
      <c r="I22" s="169">
        <f t="shared" si="0"/>
        <v>7.707142857142858</v>
      </c>
      <c r="J22" s="170">
        <f t="shared" si="0"/>
        <v>2.6833333333333336</v>
      </c>
    </row>
    <row r="23" spans="1:10" s="176" customFormat="1" ht="9.75" customHeight="1">
      <c r="A23" s="171" t="s">
        <v>63</v>
      </c>
      <c r="B23" s="172">
        <f>MAX(B4:B21)</f>
        <v>32.6</v>
      </c>
      <c r="C23" s="173">
        <f aca="true" t="shared" si="1" ref="C23:J23">MAX(C4:C21)</f>
        <v>31.6</v>
      </c>
      <c r="D23" s="172">
        <f t="shared" si="1"/>
        <v>13.4</v>
      </c>
      <c r="E23" s="173">
        <f t="shared" si="1"/>
        <v>13.3</v>
      </c>
      <c r="F23" s="172">
        <f t="shared" si="1"/>
        <v>5.6</v>
      </c>
      <c r="G23" s="173">
        <f t="shared" si="1"/>
        <v>5.8</v>
      </c>
      <c r="H23" s="174">
        <f t="shared" si="1"/>
        <v>13.7</v>
      </c>
      <c r="I23" s="174">
        <f t="shared" si="1"/>
        <v>10.4</v>
      </c>
      <c r="J23" s="175">
        <f t="shared" si="1"/>
        <v>7.9</v>
      </c>
    </row>
    <row r="24" spans="1:10" s="182" customFormat="1" ht="9.75" customHeight="1">
      <c r="A24" s="177" t="s">
        <v>64</v>
      </c>
      <c r="B24" s="178">
        <f>MIN(B4:B21)</f>
        <v>-5.9</v>
      </c>
      <c r="C24" s="179">
        <f aca="true" t="shared" si="2" ref="C24:J24">MIN(C4:C21)</f>
        <v>10</v>
      </c>
      <c r="D24" s="178">
        <f t="shared" si="2"/>
        <v>3.8</v>
      </c>
      <c r="E24" s="179">
        <f t="shared" si="2"/>
        <v>3.7</v>
      </c>
      <c r="F24" s="178">
        <f t="shared" si="2"/>
        <v>1.2</v>
      </c>
      <c r="G24" s="179">
        <f t="shared" si="2"/>
        <v>1.4</v>
      </c>
      <c r="H24" s="180">
        <f t="shared" si="2"/>
        <v>4.7</v>
      </c>
      <c r="I24" s="180">
        <f t="shared" si="2"/>
        <v>4.5</v>
      </c>
      <c r="J24" s="181">
        <f t="shared" si="2"/>
        <v>0.6</v>
      </c>
    </row>
    <row r="25" spans="1:12" s="147" customFormat="1" ht="12.75">
      <c r="A25" s="150" t="s">
        <v>465</v>
      </c>
      <c r="B25" s="183">
        <f>STDEV(B4:B21)</f>
        <v>9.696707884166123</v>
      </c>
      <c r="C25" s="184">
        <f aca="true" t="shared" si="3" ref="C25:J25">STDEV(C4:C21)</f>
        <v>6.06315208343098</v>
      </c>
      <c r="D25" s="183">
        <f t="shared" si="3"/>
        <v>2.30351393974255</v>
      </c>
      <c r="E25" s="184">
        <f t="shared" si="3"/>
        <v>2.3845196719536736</v>
      </c>
      <c r="F25" s="183">
        <f t="shared" si="3"/>
        <v>1.1570189326270812</v>
      </c>
      <c r="G25" s="184">
        <f t="shared" si="3"/>
        <v>1.1453921061903114</v>
      </c>
      <c r="H25" s="185">
        <f t="shared" si="3"/>
        <v>2.395781968758867</v>
      </c>
      <c r="I25" s="185">
        <f t="shared" si="3"/>
        <v>1.5419589367545956</v>
      </c>
      <c r="J25" s="186">
        <f t="shared" si="3"/>
        <v>1.6310408080876018</v>
      </c>
      <c r="L25" s="140"/>
    </row>
    <row r="30" spans="1:10" ht="13.5">
      <c r="A30" s="92"/>
      <c r="B30" s="122" t="s">
        <v>299</v>
      </c>
      <c r="C30" s="123"/>
      <c r="D30" s="122" t="s">
        <v>306</v>
      </c>
      <c r="E30" s="123"/>
      <c r="F30" s="122" t="s">
        <v>65</v>
      </c>
      <c r="G30" s="123"/>
      <c r="H30" s="124" t="s">
        <v>300</v>
      </c>
      <c r="I30" s="124"/>
      <c r="J30" s="75" t="s">
        <v>62</v>
      </c>
    </row>
    <row r="31" spans="1:10" ht="13.5">
      <c r="A31" s="92"/>
      <c r="B31" s="77">
        <v>2000</v>
      </c>
      <c r="C31" s="78" t="s">
        <v>387</v>
      </c>
      <c r="D31" s="77">
        <v>2000</v>
      </c>
      <c r="E31" s="78" t="s">
        <v>387</v>
      </c>
      <c r="F31" s="77">
        <v>2000</v>
      </c>
      <c r="G31" s="78" t="s">
        <v>387</v>
      </c>
      <c r="H31" s="77">
        <v>2000</v>
      </c>
      <c r="I31" s="78" t="s">
        <v>387</v>
      </c>
      <c r="J31" s="79">
        <v>2000</v>
      </c>
    </row>
    <row r="32" spans="1:10" ht="13.5">
      <c r="A32" s="34" t="s">
        <v>466</v>
      </c>
      <c r="B32" s="34">
        <v>7.4</v>
      </c>
      <c r="C32" s="34">
        <v>-26.1</v>
      </c>
      <c r="D32" s="34">
        <v>1.8</v>
      </c>
      <c r="E32" s="34">
        <v>2.4</v>
      </c>
      <c r="F32" s="34">
        <v>4.6</v>
      </c>
      <c r="G32" s="34">
        <v>4.6</v>
      </c>
      <c r="H32" s="34">
        <v>4.4</v>
      </c>
      <c r="I32" s="34">
        <v>5.7</v>
      </c>
      <c r="J32" s="34">
        <v>0.8</v>
      </c>
    </row>
    <row r="33" spans="1:10" ht="13.5">
      <c r="A33" s="34" t="s">
        <v>467</v>
      </c>
      <c r="B33" s="34">
        <v>25</v>
      </c>
      <c r="C33" s="34">
        <v>29.8</v>
      </c>
      <c r="D33" s="34">
        <v>17.2</v>
      </c>
      <c r="E33" s="34">
        <v>14.7</v>
      </c>
      <c r="F33" s="34">
        <v>2.3</v>
      </c>
      <c r="G33" s="34">
        <v>2.5</v>
      </c>
      <c r="H33" s="34">
        <v>11.6</v>
      </c>
      <c r="I33" s="34">
        <v>11.4</v>
      </c>
      <c r="J33" s="34">
        <v>4.5</v>
      </c>
    </row>
    <row r="34" spans="1:12" ht="13.5">
      <c r="A34" s="34" t="s">
        <v>468</v>
      </c>
      <c r="B34" s="34">
        <v>12.8</v>
      </c>
      <c r="C34" s="34">
        <v>14.7</v>
      </c>
      <c r="D34" s="34">
        <v>7.6</v>
      </c>
      <c r="E34" s="34">
        <v>8.9</v>
      </c>
      <c r="F34" s="34">
        <v>3.2</v>
      </c>
      <c r="G34" s="34">
        <v>3.4</v>
      </c>
      <c r="H34" s="34">
        <v>8.1</v>
      </c>
      <c r="I34" s="34">
        <v>10</v>
      </c>
      <c r="J34" s="34">
        <v>3.3</v>
      </c>
      <c r="L34" s="92"/>
    </row>
    <row r="35" spans="1:12" ht="13.5">
      <c r="A35" s="34" t="s">
        <v>469</v>
      </c>
      <c r="B35" s="34">
        <v>8.9</v>
      </c>
      <c r="C35" s="34">
        <v>7.4</v>
      </c>
      <c r="D35" s="34">
        <v>5.7</v>
      </c>
      <c r="E35" s="34">
        <v>5.1</v>
      </c>
      <c r="F35" s="34">
        <v>6.2</v>
      </c>
      <c r="G35" s="34">
        <v>6.8</v>
      </c>
      <c r="H35" s="34">
        <v>6.9</v>
      </c>
      <c r="I35" s="34">
        <v>6.3</v>
      </c>
      <c r="J35" s="34">
        <v>1.9</v>
      </c>
      <c r="L35" s="92"/>
    </row>
    <row r="36" spans="1:10" ht="13.5">
      <c r="A36" s="34" t="s">
        <v>470</v>
      </c>
      <c r="B36" s="34">
        <v>7.3</v>
      </c>
      <c r="C36" s="34">
        <v>18.2</v>
      </c>
      <c r="D36" s="34">
        <v>7.8</v>
      </c>
      <c r="E36" s="34">
        <v>8.7</v>
      </c>
      <c r="F36" s="34">
        <v>4.7</v>
      </c>
      <c r="G36" s="34">
        <v>5</v>
      </c>
      <c r="H36" s="34">
        <v>9.1</v>
      </c>
      <c r="I36" s="34">
        <v>7.6</v>
      </c>
      <c r="J36" s="34">
        <v>1.5</v>
      </c>
    </row>
    <row r="37" spans="1:10" ht="13.5">
      <c r="A37" s="34" t="s">
        <v>471</v>
      </c>
      <c r="B37" s="34">
        <v>12.3</v>
      </c>
      <c r="C37" s="34">
        <v>12.4</v>
      </c>
      <c r="D37" s="34">
        <v>9</v>
      </c>
      <c r="E37" s="34">
        <v>8.9</v>
      </c>
      <c r="F37" s="34">
        <v>4.9</v>
      </c>
      <c r="G37" s="34">
        <v>5.1</v>
      </c>
      <c r="H37" s="34">
        <v>7.5</v>
      </c>
      <c r="I37" s="34">
        <v>7.6</v>
      </c>
      <c r="J37" s="34">
        <v>2.9</v>
      </c>
    </row>
    <row r="38" spans="1:12" s="92" customFormat="1" ht="13.5">
      <c r="A38" s="92" t="s">
        <v>329</v>
      </c>
      <c r="B38" s="82">
        <f>AVERAGE(B32:B37)</f>
        <v>12.283333333333333</v>
      </c>
      <c r="C38" s="82">
        <f aca="true" t="shared" si="4" ref="C38:J38">AVERAGE(C32:C37)</f>
        <v>9.4</v>
      </c>
      <c r="D38" s="82">
        <f t="shared" si="4"/>
        <v>8.183333333333334</v>
      </c>
      <c r="E38" s="82">
        <f t="shared" si="4"/>
        <v>8.116666666666665</v>
      </c>
      <c r="F38" s="82">
        <f t="shared" si="4"/>
        <v>4.316666666666666</v>
      </c>
      <c r="G38" s="82">
        <f t="shared" si="4"/>
        <v>4.566666666666666</v>
      </c>
      <c r="H38" s="82">
        <f t="shared" si="4"/>
        <v>7.933333333333334</v>
      </c>
      <c r="I38" s="82">
        <f t="shared" si="4"/>
        <v>8.1</v>
      </c>
      <c r="J38" s="82">
        <f t="shared" si="4"/>
        <v>2.4833333333333334</v>
      </c>
      <c r="L38" s="34"/>
    </row>
    <row r="39" spans="1:12" s="92" customFormat="1" ht="13.5">
      <c r="A39" s="92" t="s">
        <v>472</v>
      </c>
      <c r="B39" s="82">
        <f>STDEV(B32:B37)</f>
        <v>6.664958114397019</v>
      </c>
      <c r="C39" s="82">
        <f aca="true" t="shared" si="5" ref="C39:J39">STDEV(C32:C37)</f>
        <v>18.946978650961743</v>
      </c>
      <c r="D39" s="82">
        <f t="shared" si="5"/>
        <v>5.086616426138957</v>
      </c>
      <c r="E39" s="82">
        <f t="shared" si="5"/>
        <v>4.163852382910166</v>
      </c>
      <c r="F39" s="82">
        <f t="shared" si="5"/>
        <v>1.3731957859921753</v>
      </c>
      <c r="G39" s="82">
        <f t="shared" si="5"/>
        <v>1.4895189380020215</v>
      </c>
      <c r="H39" s="82">
        <f t="shared" si="5"/>
        <v>2.3905368992480884</v>
      </c>
      <c r="I39" s="82">
        <f t="shared" si="5"/>
        <v>2.1908902300206643</v>
      </c>
      <c r="J39" s="82">
        <f t="shared" si="5"/>
        <v>1.3452385166455296</v>
      </c>
      <c r="L39" s="34"/>
    </row>
    <row r="40" spans="1:10" ht="13.5">
      <c r="A40" s="34" t="s">
        <v>473</v>
      </c>
      <c r="B40" s="34">
        <v>9.6</v>
      </c>
      <c r="C40" s="34">
        <v>12</v>
      </c>
      <c r="D40" s="34">
        <v>5.5</v>
      </c>
      <c r="E40" s="34">
        <v>5.8</v>
      </c>
      <c r="F40" s="34">
        <v>7.4</v>
      </c>
      <c r="G40" s="34">
        <v>7.6</v>
      </c>
      <c r="H40" s="34">
        <v>6.9</v>
      </c>
      <c r="I40" s="34">
        <v>7.1</v>
      </c>
      <c r="J40" s="34">
        <v>1</v>
      </c>
    </row>
    <row r="41" spans="1:10" ht="13.5">
      <c r="A41" s="34" t="s">
        <v>380</v>
      </c>
      <c r="B41" s="34">
        <v>5.2</v>
      </c>
      <c r="C41" s="34">
        <v>5</v>
      </c>
      <c r="D41" s="34">
        <v>2.1</v>
      </c>
      <c r="E41" s="34">
        <v>2.2</v>
      </c>
      <c r="F41" s="34">
        <v>5.6</v>
      </c>
      <c r="G41" s="34">
        <v>5.9</v>
      </c>
      <c r="H41" s="34">
        <v>5.9</v>
      </c>
      <c r="I41" s="34">
        <v>5.2</v>
      </c>
      <c r="J41" s="34">
        <v>0.6</v>
      </c>
    </row>
    <row r="42" spans="1:10" ht="13.5">
      <c r="A42" s="34" t="s">
        <v>381</v>
      </c>
      <c r="B42" s="34">
        <v>6.8</v>
      </c>
      <c r="C42" s="34">
        <v>10.6</v>
      </c>
      <c r="D42" s="34">
        <v>4</v>
      </c>
      <c r="E42" s="34">
        <v>4.8</v>
      </c>
      <c r="F42" s="34">
        <v>6.5</v>
      </c>
      <c r="G42" s="34">
        <v>6.9</v>
      </c>
      <c r="H42" s="34">
        <v>6.7</v>
      </c>
      <c r="I42" s="34">
        <v>7.1</v>
      </c>
      <c r="J42" s="34">
        <v>0.8</v>
      </c>
    </row>
    <row r="43" spans="1:12" ht="13.5">
      <c r="A43" s="34" t="s">
        <v>382</v>
      </c>
      <c r="B43" s="34">
        <v>7.7</v>
      </c>
      <c r="C43" s="34">
        <v>11.9</v>
      </c>
      <c r="D43" s="34">
        <v>5.3</v>
      </c>
      <c r="E43" s="34">
        <v>6.3</v>
      </c>
      <c r="F43" s="34">
        <v>7.2</v>
      </c>
      <c r="G43" s="34">
        <v>5.4</v>
      </c>
      <c r="H43" s="34">
        <v>6.9</v>
      </c>
      <c r="I43" s="34">
        <v>7.9</v>
      </c>
      <c r="J43" s="34">
        <v>1</v>
      </c>
      <c r="L43" s="92"/>
    </row>
    <row r="44" spans="1:12" ht="13.5">
      <c r="A44" s="34" t="s">
        <v>383</v>
      </c>
      <c r="B44" s="34">
        <v>9.9</v>
      </c>
      <c r="C44" s="34">
        <v>10.9</v>
      </c>
      <c r="D44" s="34">
        <v>4.4</v>
      </c>
      <c r="E44" s="34">
        <v>4.9</v>
      </c>
      <c r="F44" s="34">
        <v>6.2</v>
      </c>
      <c r="G44" s="34">
        <v>6.5</v>
      </c>
      <c r="H44" s="34">
        <v>6.9</v>
      </c>
      <c r="I44" s="34">
        <v>6.3</v>
      </c>
      <c r="J44" s="34">
        <v>1</v>
      </c>
      <c r="L44" s="92"/>
    </row>
    <row r="45" spans="1:10" ht="13.5">
      <c r="A45" s="34" t="s">
        <v>384</v>
      </c>
      <c r="B45" s="34">
        <v>12.5</v>
      </c>
      <c r="C45" s="34">
        <v>27.7</v>
      </c>
      <c r="D45" s="34">
        <v>7.8</v>
      </c>
      <c r="E45" s="34">
        <v>11.7</v>
      </c>
      <c r="F45" s="34">
        <v>3.9</v>
      </c>
      <c r="G45" s="34">
        <v>4.1</v>
      </c>
      <c r="H45" s="34">
        <v>7.8</v>
      </c>
      <c r="I45" s="34">
        <v>8.6</v>
      </c>
      <c r="J45" s="34">
        <v>1.9</v>
      </c>
    </row>
    <row r="46" spans="1:10" ht="13.5">
      <c r="A46" s="34" t="s">
        <v>385</v>
      </c>
      <c r="B46" s="34">
        <v>8.4</v>
      </c>
      <c r="C46" s="34">
        <v>12.1</v>
      </c>
      <c r="D46" s="34">
        <v>5</v>
      </c>
      <c r="E46" s="34">
        <v>6</v>
      </c>
      <c r="F46" s="34">
        <v>6.5</v>
      </c>
      <c r="G46" s="34">
        <v>6.7</v>
      </c>
      <c r="H46" s="34">
        <v>6.8</v>
      </c>
      <c r="I46" s="34">
        <v>7.3</v>
      </c>
      <c r="J46" s="34">
        <v>1.5</v>
      </c>
    </row>
    <row r="47" spans="1:12" s="92" customFormat="1" ht="13.5">
      <c r="A47" s="92" t="s">
        <v>329</v>
      </c>
      <c r="B47" s="82">
        <f>AVERAGE(B40:B46)</f>
        <v>8.585714285714285</v>
      </c>
      <c r="C47" s="82">
        <f aca="true" t="shared" si="6" ref="C47:J47">AVERAGE(C40:C46)</f>
        <v>12.885714285714284</v>
      </c>
      <c r="D47" s="82">
        <f t="shared" si="6"/>
        <v>4.871428571428571</v>
      </c>
      <c r="E47" s="82">
        <f t="shared" si="6"/>
        <v>5.957142857142857</v>
      </c>
      <c r="F47" s="82">
        <f t="shared" si="6"/>
        <v>6.185714285714285</v>
      </c>
      <c r="G47" s="82">
        <f t="shared" si="6"/>
        <v>6.1571428571428575</v>
      </c>
      <c r="H47" s="82">
        <f t="shared" si="6"/>
        <v>6.842857142857142</v>
      </c>
      <c r="I47" s="82">
        <f t="shared" si="6"/>
        <v>7.07142857142857</v>
      </c>
      <c r="J47" s="82">
        <f t="shared" si="6"/>
        <v>1.1142857142857143</v>
      </c>
      <c r="L47" s="34"/>
    </row>
    <row r="48" spans="1:12" s="92" customFormat="1" ht="13.5">
      <c r="A48" s="92" t="s">
        <v>472</v>
      </c>
      <c r="B48" s="82">
        <f>STDEV(B40:B46)</f>
        <v>2.364620174875567</v>
      </c>
      <c r="C48" s="82">
        <f aca="true" t="shared" si="7" ref="C48:J48">STDEV(C40:C46)</f>
        <v>6.99033346162842</v>
      </c>
      <c r="D48" s="82">
        <f t="shared" si="7"/>
        <v>1.7240594399210716</v>
      </c>
      <c r="E48" s="82">
        <f t="shared" si="7"/>
        <v>2.877995334057569</v>
      </c>
      <c r="F48" s="82">
        <f t="shared" si="7"/>
        <v>1.1739230119966326</v>
      </c>
      <c r="G48" s="82">
        <f t="shared" si="7"/>
        <v>1.1487052753094702</v>
      </c>
      <c r="H48" s="82">
        <f t="shared" si="7"/>
        <v>0.5533448076836848</v>
      </c>
      <c r="I48" s="82">
        <f t="shared" si="7"/>
        <v>1.0934872133291327</v>
      </c>
      <c r="J48" s="82">
        <f t="shared" si="7"/>
        <v>0.4413183712037202</v>
      </c>
      <c r="L48" s="34"/>
    </row>
    <row r="49" s="71" customFormat="1" ht="13.5">
      <c r="A49" s="67"/>
    </row>
    <row r="50" spans="1:10" ht="9.75" customHeight="1">
      <c r="A50" s="92"/>
      <c r="B50" s="122" t="s">
        <v>299</v>
      </c>
      <c r="C50" s="123"/>
      <c r="D50" s="124" t="s">
        <v>306</v>
      </c>
      <c r="E50" s="124"/>
      <c r="F50" s="122" t="s">
        <v>65</v>
      </c>
      <c r="G50" s="123"/>
      <c r="H50" s="124" t="s">
        <v>300</v>
      </c>
      <c r="I50" s="124"/>
      <c r="J50" s="75" t="s">
        <v>62</v>
      </c>
    </row>
    <row r="51" spans="1:10" ht="9.75" customHeight="1">
      <c r="A51" s="93"/>
      <c r="B51" s="77">
        <v>2000</v>
      </c>
      <c r="C51" s="78" t="s">
        <v>387</v>
      </c>
      <c r="D51" s="76">
        <v>2000</v>
      </c>
      <c r="E51" s="80" t="s">
        <v>387</v>
      </c>
      <c r="F51" s="77">
        <v>2000</v>
      </c>
      <c r="G51" s="78" t="s">
        <v>387</v>
      </c>
      <c r="H51" s="76">
        <v>2000</v>
      </c>
      <c r="I51" s="80" t="s">
        <v>387</v>
      </c>
      <c r="J51" s="79">
        <v>2000</v>
      </c>
    </row>
    <row r="52" spans="1:10" ht="9.75" customHeight="1">
      <c r="A52" s="94" t="s">
        <v>466</v>
      </c>
      <c r="B52" s="66">
        <v>7.4</v>
      </c>
      <c r="C52" s="68">
        <v>-26.1</v>
      </c>
      <c r="D52" s="64">
        <v>1.8</v>
      </c>
      <c r="E52" s="64">
        <v>2.4</v>
      </c>
      <c r="F52" s="66">
        <v>4.6</v>
      </c>
      <c r="G52" s="68">
        <v>4.6</v>
      </c>
      <c r="H52" s="64">
        <v>4.4</v>
      </c>
      <c r="I52" s="64">
        <v>5.7</v>
      </c>
      <c r="J52" s="81">
        <v>0.8</v>
      </c>
    </row>
    <row r="53" spans="1:10" ht="9.75" customHeight="1">
      <c r="A53" s="94" t="s">
        <v>467</v>
      </c>
      <c r="B53" s="66">
        <v>25</v>
      </c>
      <c r="C53" s="68">
        <v>29.8</v>
      </c>
      <c r="D53" s="64">
        <v>17.2</v>
      </c>
      <c r="E53" s="64">
        <v>14.7</v>
      </c>
      <c r="F53" s="66">
        <v>2.3</v>
      </c>
      <c r="G53" s="68">
        <v>2.5</v>
      </c>
      <c r="H53" s="64">
        <v>11.6</v>
      </c>
      <c r="I53" s="64">
        <v>11.4</v>
      </c>
      <c r="J53" s="81">
        <v>4.5</v>
      </c>
    </row>
    <row r="54" spans="1:10" ht="9.75" customHeight="1">
      <c r="A54" s="94" t="s">
        <v>468</v>
      </c>
      <c r="B54" s="66">
        <v>12.8</v>
      </c>
      <c r="C54" s="68">
        <v>14.7</v>
      </c>
      <c r="D54" s="64">
        <v>7.6</v>
      </c>
      <c r="E54" s="64">
        <v>8.9</v>
      </c>
      <c r="F54" s="66">
        <v>3.2</v>
      </c>
      <c r="G54" s="68">
        <v>3.4</v>
      </c>
      <c r="H54" s="64">
        <v>8.1</v>
      </c>
      <c r="I54" s="64">
        <v>10</v>
      </c>
      <c r="J54" s="81">
        <v>3.3</v>
      </c>
    </row>
    <row r="55" spans="1:10" ht="9.75" customHeight="1">
      <c r="A55" s="94" t="s">
        <v>469</v>
      </c>
      <c r="B55" s="66">
        <v>8.9</v>
      </c>
      <c r="C55" s="68">
        <v>7.4</v>
      </c>
      <c r="D55" s="64">
        <v>5.7</v>
      </c>
      <c r="E55" s="64">
        <v>5.1</v>
      </c>
      <c r="F55" s="66">
        <v>6.2</v>
      </c>
      <c r="G55" s="68">
        <v>6.8</v>
      </c>
      <c r="H55" s="64">
        <v>6.9</v>
      </c>
      <c r="I55" s="64">
        <v>6.3</v>
      </c>
      <c r="J55" s="81">
        <v>1.9</v>
      </c>
    </row>
    <row r="56" spans="1:10" ht="9.75" customHeight="1">
      <c r="A56" s="94" t="s">
        <v>470</v>
      </c>
      <c r="B56" s="66">
        <v>7.3</v>
      </c>
      <c r="C56" s="68">
        <v>18.2</v>
      </c>
      <c r="D56" s="64">
        <v>7.8</v>
      </c>
      <c r="E56" s="64">
        <v>8.7</v>
      </c>
      <c r="F56" s="66">
        <v>4.7</v>
      </c>
      <c r="G56" s="68">
        <v>5</v>
      </c>
      <c r="H56" s="64">
        <v>9.1</v>
      </c>
      <c r="I56" s="64">
        <v>7.6</v>
      </c>
      <c r="J56" s="81">
        <v>1.5</v>
      </c>
    </row>
    <row r="57" spans="1:10" ht="9.75" customHeight="1">
      <c r="A57" s="94" t="s">
        <v>471</v>
      </c>
      <c r="B57" s="66">
        <v>12.3</v>
      </c>
      <c r="C57" s="68">
        <v>12.4</v>
      </c>
      <c r="D57" s="64">
        <v>9</v>
      </c>
      <c r="E57" s="64">
        <v>8.9</v>
      </c>
      <c r="F57" s="66">
        <v>4.9</v>
      </c>
      <c r="G57" s="68">
        <v>5.1</v>
      </c>
      <c r="H57" s="64">
        <v>7.5</v>
      </c>
      <c r="I57" s="64">
        <v>7.6</v>
      </c>
      <c r="J57" s="81">
        <v>2.9</v>
      </c>
    </row>
    <row r="58" spans="1:10" ht="9.75" customHeight="1">
      <c r="A58" s="94" t="s">
        <v>473</v>
      </c>
      <c r="B58" s="66">
        <v>9.6</v>
      </c>
      <c r="C58" s="68">
        <v>12</v>
      </c>
      <c r="D58" s="64">
        <v>5.5</v>
      </c>
      <c r="E58" s="64">
        <v>5.8</v>
      </c>
      <c r="F58" s="66">
        <v>7.4</v>
      </c>
      <c r="G58" s="68">
        <v>7.6</v>
      </c>
      <c r="H58" s="64">
        <v>6.9</v>
      </c>
      <c r="I58" s="64">
        <v>7.1</v>
      </c>
      <c r="J58" s="81">
        <v>1</v>
      </c>
    </row>
    <row r="59" spans="1:10" ht="9.75" customHeight="1">
      <c r="A59" s="94" t="s">
        <v>380</v>
      </c>
      <c r="B59" s="66">
        <v>5.2</v>
      </c>
      <c r="C59" s="68">
        <v>5</v>
      </c>
      <c r="D59" s="64">
        <v>2.1</v>
      </c>
      <c r="E59" s="64">
        <v>2.2</v>
      </c>
      <c r="F59" s="66">
        <v>5.6</v>
      </c>
      <c r="G59" s="68">
        <v>5.9</v>
      </c>
      <c r="H59" s="64">
        <v>5.9</v>
      </c>
      <c r="I59" s="64">
        <v>5.2</v>
      </c>
      <c r="J59" s="81">
        <v>0.6</v>
      </c>
    </row>
    <row r="60" spans="1:10" ht="9.75" customHeight="1">
      <c r="A60" s="94" t="s">
        <v>381</v>
      </c>
      <c r="B60" s="66">
        <v>6.8</v>
      </c>
      <c r="C60" s="68">
        <v>10.6</v>
      </c>
      <c r="D60" s="64">
        <v>4</v>
      </c>
      <c r="E60" s="64">
        <v>4.8</v>
      </c>
      <c r="F60" s="66">
        <v>6.5</v>
      </c>
      <c r="G60" s="68">
        <v>6.9</v>
      </c>
      <c r="H60" s="64">
        <v>6.7</v>
      </c>
      <c r="I60" s="64">
        <v>7.1</v>
      </c>
      <c r="J60" s="81">
        <v>0.8</v>
      </c>
    </row>
    <row r="61" spans="1:12" ht="9.75" customHeight="1">
      <c r="A61" s="94" t="s">
        <v>382</v>
      </c>
      <c r="B61" s="66">
        <v>7.7</v>
      </c>
      <c r="C61" s="68">
        <v>11.9</v>
      </c>
      <c r="D61" s="64">
        <v>5.3</v>
      </c>
      <c r="E61" s="64">
        <v>6.3</v>
      </c>
      <c r="F61" s="66">
        <v>7.2</v>
      </c>
      <c r="G61" s="68">
        <v>5.4</v>
      </c>
      <c r="H61" s="64">
        <v>6.9</v>
      </c>
      <c r="I61" s="64">
        <v>7.9</v>
      </c>
      <c r="J61" s="81">
        <v>1</v>
      </c>
      <c r="L61" s="92"/>
    </row>
    <row r="62" spans="1:12" ht="9.75" customHeight="1">
      <c r="A62" s="94" t="s">
        <v>383</v>
      </c>
      <c r="B62" s="66">
        <v>9.9</v>
      </c>
      <c r="C62" s="68">
        <v>10.9</v>
      </c>
      <c r="D62" s="64">
        <v>4.4</v>
      </c>
      <c r="E62" s="64">
        <v>4.9</v>
      </c>
      <c r="F62" s="66">
        <v>6.2</v>
      </c>
      <c r="G62" s="68">
        <v>6.5</v>
      </c>
      <c r="H62" s="64">
        <v>6.9</v>
      </c>
      <c r="I62" s="64">
        <v>6.3</v>
      </c>
      <c r="J62" s="81">
        <v>1</v>
      </c>
      <c r="L62" s="92"/>
    </row>
    <row r="63" spans="1:10" ht="9.75" customHeight="1">
      <c r="A63" s="94" t="s">
        <v>384</v>
      </c>
      <c r="B63" s="66">
        <v>12.5</v>
      </c>
      <c r="C63" s="68">
        <v>27.7</v>
      </c>
      <c r="D63" s="64">
        <v>7.8</v>
      </c>
      <c r="E63" s="64">
        <v>11.7</v>
      </c>
      <c r="F63" s="66">
        <v>3.9</v>
      </c>
      <c r="G63" s="68">
        <v>4.1</v>
      </c>
      <c r="H63" s="64">
        <v>7.8</v>
      </c>
      <c r="I63" s="64">
        <v>8.6</v>
      </c>
      <c r="J63" s="81">
        <v>1.9</v>
      </c>
    </row>
    <row r="64" spans="1:10" s="71" customFormat="1" ht="9.75" customHeight="1">
      <c r="A64" s="95" t="s">
        <v>385</v>
      </c>
      <c r="B64" s="69">
        <v>8.4</v>
      </c>
      <c r="C64" s="72">
        <v>12.1</v>
      </c>
      <c r="D64" s="70">
        <v>5</v>
      </c>
      <c r="E64" s="70">
        <v>6</v>
      </c>
      <c r="F64" s="69">
        <v>6.5</v>
      </c>
      <c r="G64" s="72">
        <v>6.7</v>
      </c>
      <c r="H64" s="70">
        <v>6.8</v>
      </c>
      <c r="I64" s="70">
        <v>7.3</v>
      </c>
      <c r="J64" s="83">
        <v>1.5</v>
      </c>
    </row>
    <row r="65" spans="1:10" ht="9.75" customHeight="1">
      <c r="A65" s="94" t="s">
        <v>329</v>
      </c>
      <c r="B65" s="66">
        <f>AVERAGE(B52:B64)</f>
        <v>10.292307692307693</v>
      </c>
      <c r="C65" s="68">
        <f aca="true" t="shared" si="8" ref="C65:J65">AVERAGE(C52:C64)</f>
        <v>11.276923076923076</v>
      </c>
      <c r="D65" s="64">
        <f t="shared" si="8"/>
        <v>6.4</v>
      </c>
      <c r="E65" s="64">
        <f t="shared" si="8"/>
        <v>6.953846153846154</v>
      </c>
      <c r="F65" s="66">
        <f t="shared" si="8"/>
        <v>5.323076923076924</v>
      </c>
      <c r="G65" s="68">
        <f t="shared" si="8"/>
        <v>5.423076923076923</v>
      </c>
      <c r="H65" s="64">
        <f t="shared" si="8"/>
        <v>7.346153846153846</v>
      </c>
      <c r="I65" s="64">
        <f t="shared" si="8"/>
        <v>7.546153846153846</v>
      </c>
      <c r="J65" s="81">
        <f t="shared" si="8"/>
        <v>1.7461538461538462</v>
      </c>
    </row>
    <row r="66" spans="1:10" s="87" customFormat="1" ht="9.75" customHeight="1">
      <c r="A66" s="96" t="s">
        <v>63</v>
      </c>
      <c r="B66" s="84">
        <f>MAX(B52:B64)</f>
        <v>25</v>
      </c>
      <c r="C66" s="85">
        <f aca="true" t="shared" si="9" ref="C66:J66">MAX(C52:C64)</f>
        <v>29.8</v>
      </c>
      <c r="D66" s="97">
        <f t="shared" si="9"/>
        <v>17.2</v>
      </c>
      <c r="E66" s="97">
        <f t="shared" si="9"/>
        <v>14.7</v>
      </c>
      <c r="F66" s="84">
        <f t="shared" si="9"/>
        <v>7.4</v>
      </c>
      <c r="G66" s="85">
        <f t="shared" si="9"/>
        <v>7.6</v>
      </c>
      <c r="H66" s="97">
        <f t="shared" si="9"/>
        <v>11.6</v>
      </c>
      <c r="I66" s="97">
        <f t="shared" si="9"/>
        <v>11.4</v>
      </c>
      <c r="J66" s="86">
        <f t="shared" si="9"/>
        <v>4.5</v>
      </c>
    </row>
    <row r="67" spans="1:10" s="103" customFormat="1" ht="9.75" customHeight="1">
      <c r="A67" s="98" t="s">
        <v>64</v>
      </c>
      <c r="B67" s="99">
        <f>MIN(B52:B64)</f>
        <v>5.2</v>
      </c>
      <c r="C67" s="100">
        <f aca="true" t="shared" si="10" ref="C67:J67">MIN(C52:C64)</f>
        <v>-26.1</v>
      </c>
      <c r="D67" s="101">
        <f t="shared" si="10"/>
        <v>1.8</v>
      </c>
      <c r="E67" s="101">
        <f t="shared" si="10"/>
        <v>2.2</v>
      </c>
      <c r="F67" s="99">
        <f t="shared" si="10"/>
        <v>2.3</v>
      </c>
      <c r="G67" s="100">
        <f t="shared" si="10"/>
        <v>2.5</v>
      </c>
      <c r="H67" s="101">
        <f t="shared" si="10"/>
        <v>4.4</v>
      </c>
      <c r="I67" s="101">
        <f t="shared" si="10"/>
        <v>5.2</v>
      </c>
      <c r="J67" s="102">
        <f t="shared" si="10"/>
        <v>0.6</v>
      </c>
    </row>
    <row r="68" spans="1:12" s="76" customFormat="1" ht="13.5">
      <c r="A68" s="77" t="s">
        <v>465</v>
      </c>
      <c r="B68" s="88">
        <f>STDEV(B52:B64)</f>
        <v>4.99857672050447</v>
      </c>
      <c r="C68" s="89">
        <f aca="true" t="shared" si="11" ref="C68:J68">STDEV(C52:C64)</f>
        <v>13.314725798037417</v>
      </c>
      <c r="D68" s="90">
        <f t="shared" si="11"/>
        <v>3.9012818406262317</v>
      </c>
      <c r="E68" s="90">
        <f t="shared" si="11"/>
        <v>3.5526082870231592</v>
      </c>
      <c r="F68" s="88">
        <f t="shared" si="11"/>
        <v>1.55410952325002</v>
      </c>
      <c r="G68" s="89">
        <f t="shared" si="11"/>
        <v>1.5050768785202993</v>
      </c>
      <c r="H68" s="90">
        <f t="shared" si="11"/>
        <v>1.6894848251342753</v>
      </c>
      <c r="I68" s="90">
        <f t="shared" si="11"/>
        <v>1.6978493183119427</v>
      </c>
      <c r="J68" s="91">
        <f t="shared" si="11"/>
        <v>1.1644851398904328</v>
      </c>
      <c r="L68" s="71"/>
    </row>
    <row r="71" spans="2:10" ht="13.5">
      <c r="B71" s="64"/>
      <c r="C71" s="64"/>
      <c r="D71" s="64"/>
      <c r="E71" s="64"/>
      <c r="F71" s="64"/>
      <c r="G71" s="64"/>
      <c r="H71" s="64"/>
      <c r="I71" s="64"/>
      <c r="J71" s="64"/>
    </row>
  </sheetData>
  <mergeCells count="12">
    <mergeCell ref="B2:C2"/>
    <mergeCell ref="D2:E2"/>
    <mergeCell ref="F2:G2"/>
    <mergeCell ref="H2:I2"/>
    <mergeCell ref="B30:C30"/>
    <mergeCell ref="D30:E30"/>
    <mergeCell ref="F30:G30"/>
    <mergeCell ref="H30:I30"/>
    <mergeCell ref="B50:C50"/>
    <mergeCell ref="D50:E50"/>
    <mergeCell ref="F50:G50"/>
    <mergeCell ref="H50:I50"/>
  </mergeCells>
  <printOptions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2" sqref="A2:M21"/>
    </sheetView>
  </sheetViews>
  <sheetFormatPr defaultColWidth="9.00390625" defaultRowHeight="12.75"/>
  <cols>
    <col min="1" max="1" width="12.00390625" style="159" customWidth="1"/>
    <col min="2" max="13" width="4.75390625" style="159" customWidth="1"/>
    <col min="14" max="16384" width="12.00390625" style="159" customWidth="1"/>
  </cols>
  <sheetData>
    <row r="1" s="140" customFormat="1" ht="12.75">
      <c r="A1" s="139"/>
    </row>
    <row r="2" spans="2:13" s="187" customFormat="1" ht="9.75" customHeight="1">
      <c r="B2" s="142" t="s">
        <v>299</v>
      </c>
      <c r="C2" s="144"/>
      <c r="D2" s="144"/>
      <c r="E2" s="143"/>
      <c r="F2" s="142" t="s">
        <v>300</v>
      </c>
      <c r="G2" s="144"/>
      <c r="H2" s="144"/>
      <c r="I2" s="143"/>
      <c r="J2" s="188" t="s">
        <v>306</v>
      </c>
      <c r="K2" s="189"/>
      <c r="L2" s="189"/>
      <c r="M2" s="190"/>
    </row>
    <row r="3" spans="2:13" s="140" customFormat="1" ht="9.75" customHeight="1">
      <c r="B3" s="191">
        <v>1999</v>
      </c>
      <c r="C3" s="192" t="s">
        <v>386</v>
      </c>
      <c r="D3" s="192" t="s">
        <v>387</v>
      </c>
      <c r="E3" s="193" t="s">
        <v>388</v>
      </c>
      <c r="F3" s="191">
        <v>1999</v>
      </c>
      <c r="G3" s="192" t="s">
        <v>386</v>
      </c>
      <c r="H3" s="192" t="s">
        <v>387</v>
      </c>
      <c r="I3" s="193" t="s">
        <v>388</v>
      </c>
      <c r="J3" s="191">
        <v>1999</v>
      </c>
      <c r="K3" s="192" t="s">
        <v>386</v>
      </c>
      <c r="L3" s="192" t="s">
        <v>387</v>
      </c>
      <c r="M3" s="193" t="s">
        <v>388</v>
      </c>
    </row>
    <row r="4" spans="1:13" ht="9.75" customHeight="1">
      <c r="A4" s="194" t="s">
        <v>389</v>
      </c>
      <c r="B4" s="155">
        <v>17.5</v>
      </c>
      <c r="C4" s="195">
        <v>14.4</v>
      </c>
      <c r="D4" s="195">
        <v>13</v>
      </c>
      <c r="E4" s="156">
        <v>12.4</v>
      </c>
      <c r="F4" s="155">
        <v>10.1</v>
      </c>
      <c r="G4" s="195">
        <v>7.6</v>
      </c>
      <c r="H4" s="195">
        <v>7.3</v>
      </c>
      <c r="I4" s="156">
        <v>7</v>
      </c>
      <c r="J4" s="155">
        <v>10.7</v>
      </c>
      <c r="K4" s="195">
        <v>8.8</v>
      </c>
      <c r="L4" s="195">
        <v>8.4</v>
      </c>
      <c r="M4" s="156">
        <v>8</v>
      </c>
    </row>
    <row r="5" spans="1:13" ht="9.75" customHeight="1">
      <c r="A5" s="196" t="s">
        <v>390</v>
      </c>
      <c r="B5" s="155">
        <v>19.5</v>
      </c>
      <c r="C5" s="195">
        <v>17.1</v>
      </c>
      <c r="D5" s="195">
        <v>13.7</v>
      </c>
      <c r="E5" s="156">
        <v>12.2</v>
      </c>
      <c r="F5" s="155">
        <v>8.7</v>
      </c>
      <c r="G5" s="195">
        <v>7.6</v>
      </c>
      <c r="H5" s="195">
        <v>7</v>
      </c>
      <c r="I5" s="156">
        <v>6.5</v>
      </c>
      <c r="J5" s="155">
        <v>8.9</v>
      </c>
      <c r="K5" s="195">
        <v>8.2</v>
      </c>
      <c r="L5" s="195">
        <v>7.1</v>
      </c>
      <c r="M5" s="156">
        <v>6.6</v>
      </c>
    </row>
    <row r="6" spans="1:13" ht="9.75" customHeight="1">
      <c r="A6" s="196" t="s">
        <v>391</v>
      </c>
      <c r="B6" s="155">
        <v>15.2</v>
      </c>
      <c r="C6" s="195">
        <v>12.2</v>
      </c>
      <c r="D6" s="195">
        <v>11.8</v>
      </c>
      <c r="E6" s="156">
        <v>10.2</v>
      </c>
      <c r="F6" s="155">
        <v>7.2</v>
      </c>
      <c r="G6" s="195">
        <v>5.9</v>
      </c>
      <c r="H6" s="195">
        <v>5.8</v>
      </c>
      <c r="I6" s="156">
        <v>5.5</v>
      </c>
      <c r="J6" s="155">
        <v>6.8</v>
      </c>
      <c r="K6" s="195">
        <v>6.1</v>
      </c>
      <c r="L6" s="195">
        <v>6</v>
      </c>
      <c r="M6" s="156">
        <v>5.7</v>
      </c>
    </row>
    <row r="7" spans="1:13" ht="9.75" customHeight="1">
      <c r="A7" s="196" t="s">
        <v>392</v>
      </c>
      <c r="B7" s="155">
        <v>18</v>
      </c>
      <c r="C7" s="195">
        <v>11.5</v>
      </c>
      <c r="D7" s="195">
        <v>9.8</v>
      </c>
      <c r="E7" s="156">
        <v>8.4</v>
      </c>
      <c r="F7" s="155">
        <v>5.4</v>
      </c>
      <c r="G7" s="195">
        <v>4.6</v>
      </c>
      <c r="H7" s="195">
        <v>4.1</v>
      </c>
      <c r="I7" s="156">
        <v>3.7</v>
      </c>
      <c r="J7" s="155">
        <v>8</v>
      </c>
      <c r="K7" s="195">
        <v>5.9</v>
      </c>
      <c r="L7" s="195">
        <v>5.2</v>
      </c>
      <c r="M7" s="156">
        <v>4.7</v>
      </c>
    </row>
    <row r="8" spans="1:13" ht="9.75" customHeight="1">
      <c r="A8" s="196" t="s">
        <v>393</v>
      </c>
      <c r="B8" s="155">
        <v>5.5</v>
      </c>
      <c r="C8" s="195">
        <v>6.6</v>
      </c>
      <c r="D8" s="195">
        <v>6.1</v>
      </c>
      <c r="E8" s="156">
        <v>5.7</v>
      </c>
      <c r="F8" s="155">
        <v>5.1</v>
      </c>
      <c r="G8" s="195">
        <v>5.7</v>
      </c>
      <c r="H8" s="195">
        <v>5.1</v>
      </c>
      <c r="I8" s="156">
        <v>4.9</v>
      </c>
      <c r="J8" s="155">
        <v>4.1</v>
      </c>
      <c r="K8" s="195">
        <v>5</v>
      </c>
      <c r="L8" s="195">
        <v>4.7</v>
      </c>
      <c r="M8" s="156">
        <v>4.5</v>
      </c>
    </row>
    <row r="9" spans="1:13" ht="9.75" customHeight="1">
      <c r="A9" s="196" t="s">
        <v>394</v>
      </c>
      <c r="B9" s="155">
        <v>6.5</v>
      </c>
      <c r="C9" s="195">
        <v>6</v>
      </c>
      <c r="D9" s="195">
        <v>5.8</v>
      </c>
      <c r="E9" s="156"/>
      <c r="F9" s="155">
        <v>5.3</v>
      </c>
      <c r="G9" s="195">
        <v>4.8</v>
      </c>
      <c r="H9" s="195">
        <v>4.7</v>
      </c>
      <c r="I9" s="156"/>
      <c r="J9" s="155"/>
      <c r="K9" s="195"/>
      <c r="L9" s="195"/>
      <c r="M9" s="156"/>
    </row>
    <row r="10" spans="1:13" ht="9.75" customHeight="1">
      <c r="A10" s="196" t="s">
        <v>395</v>
      </c>
      <c r="B10" s="155">
        <v>15.8</v>
      </c>
      <c r="C10" s="195">
        <v>15</v>
      </c>
      <c r="D10" s="195">
        <v>13</v>
      </c>
      <c r="E10" s="156"/>
      <c r="F10" s="155">
        <v>6.7</v>
      </c>
      <c r="G10" s="195">
        <v>6.2</v>
      </c>
      <c r="H10" s="195">
        <v>5.6</v>
      </c>
      <c r="I10" s="156"/>
      <c r="J10" s="155">
        <v>7.9</v>
      </c>
      <c r="K10" s="195">
        <v>7.2</v>
      </c>
      <c r="L10" s="195">
        <v>6.6</v>
      </c>
      <c r="M10" s="156"/>
    </row>
    <row r="11" spans="1:13" ht="9.75" customHeight="1">
      <c r="A11" s="196" t="s">
        <v>396</v>
      </c>
      <c r="B11" s="155">
        <v>19.2</v>
      </c>
      <c r="C11" s="195">
        <v>17</v>
      </c>
      <c r="D11" s="195">
        <v>13.5</v>
      </c>
      <c r="E11" s="156"/>
      <c r="F11" s="155">
        <v>9.8</v>
      </c>
      <c r="G11" s="195">
        <v>8.9</v>
      </c>
      <c r="H11" s="195">
        <v>7.5</v>
      </c>
      <c r="I11" s="156"/>
      <c r="J11" s="155">
        <v>2.4</v>
      </c>
      <c r="K11" s="195">
        <v>2.7</v>
      </c>
      <c r="L11" s="195">
        <v>3.5</v>
      </c>
      <c r="M11" s="156"/>
    </row>
    <row r="12" spans="1:13" ht="9.75" customHeight="1">
      <c r="A12" s="196" t="s">
        <v>58</v>
      </c>
      <c r="B12" s="155">
        <v>9.6</v>
      </c>
      <c r="C12" s="195">
        <v>6.6</v>
      </c>
      <c r="D12" s="195">
        <v>5.6</v>
      </c>
      <c r="E12" s="156"/>
      <c r="F12" s="155">
        <v>8.5</v>
      </c>
      <c r="G12" s="195">
        <v>5.7</v>
      </c>
      <c r="H12" s="195">
        <v>5.1</v>
      </c>
      <c r="I12" s="156">
        <v>4.9</v>
      </c>
      <c r="J12" s="155">
        <v>4.1</v>
      </c>
      <c r="K12" s="195">
        <v>3.2</v>
      </c>
      <c r="L12" s="195">
        <v>2.6</v>
      </c>
      <c r="M12" s="156">
        <v>2.3</v>
      </c>
    </row>
    <row r="13" spans="1:13" ht="9.75" customHeight="1">
      <c r="A13" s="196" t="s">
        <v>59</v>
      </c>
      <c r="B13" s="155">
        <v>26.5</v>
      </c>
      <c r="C13" s="195">
        <v>22.3</v>
      </c>
      <c r="D13" s="195">
        <v>18.5</v>
      </c>
      <c r="E13" s="156">
        <v>16.1</v>
      </c>
      <c r="F13" s="155">
        <v>12.5</v>
      </c>
      <c r="G13" s="195">
        <v>9.1</v>
      </c>
      <c r="H13" s="195">
        <v>7.8</v>
      </c>
      <c r="I13" s="156">
        <v>7</v>
      </c>
      <c r="J13" s="155">
        <v>15.4</v>
      </c>
      <c r="K13" s="195">
        <v>11.5</v>
      </c>
      <c r="L13" s="195">
        <v>9.9</v>
      </c>
      <c r="M13" s="156">
        <v>9</v>
      </c>
    </row>
    <row r="14" spans="1:13" ht="9.75" customHeight="1">
      <c r="A14" s="196" t="s">
        <v>60</v>
      </c>
      <c r="B14" s="155">
        <v>18.8</v>
      </c>
      <c r="C14" s="195">
        <v>15.3</v>
      </c>
      <c r="D14" s="195">
        <v>13.7</v>
      </c>
      <c r="E14" s="156">
        <v>12.1</v>
      </c>
      <c r="F14" s="155">
        <v>10.6</v>
      </c>
      <c r="G14" s="195">
        <v>7.8</v>
      </c>
      <c r="H14" s="195">
        <v>7.1</v>
      </c>
      <c r="I14" s="156">
        <v>6.4</v>
      </c>
      <c r="J14" s="155">
        <v>12.4</v>
      </c>
      <c r="K14" s="195">
        <v>10.6</v>
      </c>
      <c r="L14" s="195">
        <v>9.7</v>
      </c>
      <c r="M14" s="156">
        <v>8.8</v>
      </c>
    </row>
    <row r="15" spans="1:13" ht="9.75" customHeight="1">
      <c r="A15" s="196" t="s">
        <v>85</v>
      </c>
      <c r="B15" s="155">
        <v>14.1</v>
      </c>
      <c r="C15" s="195">
        <v>13.6</v>
      </c>
      <c r="D15" s="195">
        <v>10.4</v>
      </c>
      <c r="E15" s="156">
        <v>9.1</v>
      </c>
      <c r="F15" s="155">
        <v>7.2</v>
      </c>
      <c r="G15" s="195">
        <v>6.5</v>
      </c>
      <c r="H15" s="195">
        <v>5.9</v>
      </c>
      <c r="I15" s="156">
        <v>5</v>
      </c>
      <c r="J15" s="155">
        <v>9.6</v>
      </c>
      <c r="K15" s="195">
        <v>9.6</v>
      </c>
      <c r="L15" s="195">
        <v>8</v>
      </c>
      <c r="M15" s="156">
        <v>7.6</v>
      </c>
    </row>
    <row r="16" spans="1:13" ht="9.75" customHeight="1">
      <c r="A16" s="196" t="s">
        <v>86</v>
      </c>
      <c r="B16" s="155">
        <v>11.4</v>
      </c>
      <c r="C16" s="195">
        <v>11.3</v>
      </c>
      <c r="D16" s="195">
        <v>11.1</v>
      </c>
      <c r="E16" s="156">
        <v>10.6</v>
      </c>
      <c r="F16" s="155">
        <v>5.8</v>
      </c>
      <c r="G16" s="195">
        <v>5.6</v>
      </c>
      <c r="H16" s="195">
        <v>5.3</v>
      </c>
      <c r="I16" s="156">
        <v>5</v>
      </c>
      <c r="J16" s="155">
        <v>6.1</v>
      </c>
      <c r="K16" s="195">
        <v>5.7</v>
      </c>
      <c r="L16" s="195">
        <v>5.3</v>
      </c>
      <c r="M16" s="156">
        <v>5.1</v>
      </c>
    </row>
    <row r="17" spans="1:13" s="140" customFormat="1" ht="9.75" customHeight="1">
      <c r="A17" s="191" t="s">
        <v>87</v>
      </c>
      <c r="B17" s="162">
        <v>16.9</v>
      </c>
      <c r="C17" s="164">
        <v>13</v>
      </c>
      <c r="D17" s="164">
        <v>10.5</v>
      </c>
      <c r="E17" s="163">
        <v>9.2</v>
      </c>
      <c r="F17" s="162">
        <v>21.2</v>
      </c>
      <c r="G17" s="164">
        <v>16.2</v>
      </c>
      <c r="H17" s="164">
        <v>14.2</v>
      </c>
      <c r="I17" s="163">
        <v>12.3</v>
      </c>
      <c r="J17" s="162">
        <v>10.1</v>
      </c>
      <c r="K17" s="164">
        <v>8.3</v>
      </c>
      <c r="L17" s="164">
        <v>7.2</v>
      </c>
      <c r="M17" s="163">
        <v>6.3</v>
      </c>
    </row>
    <row r="18" spans="1:13" s="198" customFormat="1" ht="9.75" customHeight="1">
      <c r="A18" s="197" t="s">
        <v>329</v>
      </c>
      <c r="B18" s="167">
        <f>AVERAGE(B4:B17)</f>
        <v>15.321428571428573</v>
      </c>
      <c r="C18" s="169">
        <f aca="true" t="shared" si="0" ref="C18:M18">AVERAGE(C4:C17)</f>
        <v>12.992857142857146</v>
      </c>
      <c r="D18" s="169">
        <f t="shared" si="0"/>
        <v>11.178571428571427</v>
      </c>
      <c r="E18" s="168">
        <f t="shared" si="0"/>
        <v>10.599999999999998</v>
      </c>
      <c r="F18" s="167">
        <f t="shared" si="0"/>
        <v>8.864285714285714</v>
      </c>
      <c r="G18" s="169">
        <f t="shared" si="0"/>
        <v>7.3</v>
      </c>
      <c r="H18" s="169">
        <f t="shared" si="0"/>
        <v>6.6071428571428585</v>
      </c>
      <c r="I18" s="168">
        <f t="shared" si="0"/>
        <v>6.2</v>
      </c>
      <c r="J18" s="167">
        <f t="shared" si="0"/>
        <v>8.192307692307692</v>
      </c>
      <c r="K18" s="169">
        <f t="shared" si="0"/>
        <v>7.138461538461538</v>
      </c>
      <c r="L18" s="169">
        <f t="shared" si="0"/>
        <v>6.476923076923077</v>
      </c>
      <c r="M18" s="168">
        <f t="shared" si="0"/>
        <v>6.236363636363635</v>
      </c>
    </row>
    <row r="19" spans="1:15" s="176" customFormat="1" ht="9.75" customHeight="1">
      <c r="A19" s="199" t="s">
        <v>63</v>
      </c>
      <c r="B19" s="172">
        <f>MAX(B4:B17)</f>
        <v>26.5</v>
      </c>
      <c r="C19" s="200">
        <f aca="true" t="shared" si="1" ref="C19:M19">MAX(C4:C17)</f>
        <v>22.3</v>
      </c>
      <c r="D19" s="200">
        <f t="shared" si="1"/>
        <v>18.5</v>
      </c>
      <c r="E19" s="173">
        <f t="shared" si="1"/>
        <v>16.1</v>
      </c>
      <c r="F19" s="172">
        <f t="shared" si="1"/>
        <v>21.2</v>
      </c>
      <c r="G19" s="200">
        <f t="shared" si="1"/>
        <v>16.2</v>
      </c>
      <c r="H19" s="200">
        <f t="shared" si="1"/>
        <v>14.2</v>
      </c>
      <c r="I19" s="173">
        <f t="shared" si="1"/>
        <v>12.3</v>
      </c>
      <c r="J19" s="172">
        <f t="shared" si="1"/>
        <v>15.4</v>
      </c>
      <c r="K19" s="200">
        <f t="shared" si="1"/>
        <v>11.5</v>
      </c>
      <c r="L19" s="200">
        <f t="shared" si="1"/>
        <v>9.9</v>
      </c>
      <c r="M19" s="173">
        <f t="shared" si="1"/>
        <v>9</v>
      </c>
      <c r="N19" s="201"/>
      <c r="O19" s="201"/>
    </row>
    <row r="20" spans="1:13" s="182" customFormat="1" ht="9.75" customHeight="1">
      <c r="A20" s="202" t="s">
        <v>64</v>
      </c>
      <c r="B20" s="178">
        <f>MIN(B4:B17)</f>
        <v>5.5</v>
      </c>
      <c r="C20" s="180">
        <f aca="true" t="shared" si="2" ref="C20:M20">MIN(C4:C17)</f>
        <v>6</v>
      </c>
      <c r="D20" s="180">
        <f t="shared" si="2"/>
        <v>5.6</v>
      </c>
      <c r="E20" s="179">
        <f t="shared" si="2"/>
        <v>5.7</v>
      </c>
      <c r="F20" s="178">
        <f t="shared" si="2"/>
        <v>5.1</v>
      </c>
      <c r="G20" s="180">
        <f t="shared" si="2"/>
        <v>4.6</v>
      </c>
      <c r="H20" s="180">
        <f t="shared" si="2"/>
        <v>4.1</v>
      </c>
      <c r="I20" s="179">
        <f t="shared" si="2"/>
        <v>3.7</v>
      </c>
      <c r="J20" s="178">
        <f t="shared" si="2"/>
        <v>2.4</v>
      </c>
      <c r="K20" s="180">
        <f t="shared" si="2"/>
        <v>2.7</v>
      </c>
      <c r="L20" s="180">
        <f t="shared" si="2"/>
        <v>2.6</v>
      </c>
      <c r="M20" s="179">
        <f t="shared" si="2"/>
        <v>2.3</v>
      </c>
    </row>
    <row r="21" spans="1:13" s="147" customFormat="1" ht="12.75">
      <c r="A21" s="148" t="s">
        <v>465</v>
      </c>
      <c r="B21" s="183">
        <f>STDEV(B4:B17)</f>
        <v>5.602908389183458</v>
      </c>
      <c r="C21" s="185">
        <f aca="true" t="shared" si="3" ref="C21:M21">STDEV(C4:C17)</f>
        <v>4.537105869420461</v>
      </c>
      <c r="D21" s="185">
        <f t="shared" si="3"/>
        <v>3.5899814808668715</v>
      </c>
      <c r="E21" s="184">
        <f t="shared" si="3"/>
        <v>2.8189832682488007</v>
      </c>
      <c r="F21" s="183">
        <f t="shared" si="3"/>
        <v>4.201209925148331</v>
      </c>
      <c r="G21" s="185">
        <f t="shared" si="3"/>
        <v>2.9194309245256873</v>
      </c>
      <c r="H21" s="185">
        <f t="shared" si="3"/>
        <v>2.466534250480051</v>
      </c>
      <c r="I21" s="184">
        <f t="shared" si="3"/>
        <v>2.2720035211240295</v>
      </c>
      <c r="J21" s="183">
        <f t="shared" si="3"/>
        <v>3.6003383031926193</v>
      </c>
      <c r="K21" s="185">
        <f t="shared" si="3"/>
        <v>2.689032806772247</v>
      </c>
      <c r="L21" s="185">
        <f t="shared" si="3"/>
        <v>2.223793248091291</v>
      </c>
      <c r="M21" s="184">
        <f t="shared" si="3"/>
        <v>2.0436598186942607</v>
      </c>
    </row>
  </sheetData>
  <mergeCells count="2">
    <mergeCell ref="B2:E2"/>
    <mergeCell ref="F2:I2"/>
  </mergeCells>
  <printOptions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I8"/>
  <sheetViews>
    <sheetView workbookViewId="0" topLeftCell="A1">
      <selection activeCell="B4" sqref="B4:I8"/>
    </sheetView>
  </sheetViews>
  <sheetFormatPr defaultColWidth="9.00390625" defaultRowHeight="12.75"/>
  <cols>
    <col min="1" max="1" width="3.75390625" style="1" customWidth="1"/>
    <col min="2" max="2" width="9.875" style="4" customWidth="1"/>
    <col min="3" max="3" width="11.625" style="4" customWidth="1"/>
    <col min="4" max="4" width="9.625" style="1" customWidth="1"/>
    <col min="5" max="5" width="9.25390625" style="1" customWidth="1"/>
    <col min="6" max="6" width="8.00390625" style="1" customWidth="1"/>
    <col min="7" max="7" width="9.625" style="1" customWidth="1"/>
    <col min="8" max="8" width="7.125" style="1" customWidth="1"/>
    <col min="9" max="9" width="5.875" style="1" customWidth="1"/>
    <col min="10" max="16384" width="10.75390625" style="1" customWidth="1"/>
  </cols>
  <sheetData>
    <row r="4" spans="2:9" s="3" customFormat="1" ht="10.5">
      <c r="B4" s="214"/>
      <c r="C4" s="215" t="s">
        <v>88</v>
      </c>
      <c r="D4" s="216" t="s">
        <v>89</v>
      </c>
      <c r="E4" s="216" t="s">
        <v>90</v>
      </c>
      <c r="F4" s="217"/>
      <c r="G4" s="217"/>
      <c r="H4" s="217"/>
      <c r="I4" s="217"/>
    </row>
    <row r="5" spans="2:9" s="3" customFormat="1" ht="10.5">
      <c r="B5" s="218" t="s">
        <v>91</v>
      </c>
      <c r="C5" s="219" t="s">
        <v>92</v>
      </c>
      <c r="D5" s="220" t="s">
        <v>93</v>
      </c>
      <c r="E5" s="220" t="s">
        <v>93</v>
      </c>
      <c r="F5" s="221" t="s">
        <v>94</v>
      </c>
      <c r="G5" s="221" t="s">
        <v>216</v>
      </c>
      <c r="H5" s="221" t="s">
        <v>217</v>
      </c>
      <c r="I5" s="221" t="s">
        <v>299</v>
      </c>
    </row>
    <row r="6" spans="2:9" ht="12.75">
      <c r="B6" s="222" t="s">
        <v>60</v>
      </c>
      <c r="C6" s="222" t="s">
        <v>218</v>
      </c>
      <c r="D6" s="223">
        <f>30000/166.386</f>
        <v>180.30363131513468</v>
      </c>
      <c r="E6" s="223">
        <f>15347/166.386</f>
        <v>92.23732765977907</v>
      </c>
      <c r="F6" s="224">
        <f>D6/E6</f>
        <v>1.954779435720336</v>
      </c>
      <c r="G6" s="225">
        <v>8.7</v>
      </c>
      <c r="H6" s="225">
        <v>17.14</v>
      </c>
      <c r="I6" s="225">
        <v>13.6</v>
      </c>
    </row>
    <row r="7" spans="2:9" ht="12.75">
      <c r="B7" s="222" t="s">
        <v>219</v>
      </c>
      <c r="C7" s="222" t="s">
        <v>220</v>
      </c>
      <c r="D7" s="223">
        <f>6600/166.386</f>
        <v>39.666798889329634</v>
      </c>
      <c r="E7" s="223">
        <f>2371/166.386</f>
        <v>14.249996994939478</v>
      </c>
      <c r="F7" s="224">
        <v>2.36</v>
      </c>
      <c r="G7" s="225">
        <v>11.1</v>
      </c>
      <c r="H7" s="225">
        <v>19.2</v>
      </c>
      <c r="I7" s="225">
        <v>29.2</v>
      </c>
    </row>
    <row r="8" spans="2:9" ht="12.75">
      <c r="B8" s="222" t="s">
        <v>221</v>
      </c>
      <c r="C8" s="222" t="s">
        <v>222</v>
      </c>
      <c r="D8" s="223">
        <f>26200/166.386</f>
        <v>157.46517134855097</v>
      </c>
      <c r="E8" s="223">
        <f>10491/166.386</f>
        <v>63.0521798709026</v>
      </c>
      <c r="F8" s="224">
        <f>D8/E8</f>
        <v>2.4973787055571446</v>
      </c>
      <c r="G8" s="225">
        <v>12.46</v>
      </c>
      <c r="H8" s="225">
        <v>24.53</v>
      </c>
      <c r="I8" s="225">
        <v>27.2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3" sqref="A3:E22"/>
    </sheetView>
  </sheetViews>
  <sheetFormatPr defaultColWidth="9.00390625" defaultRowHeight="12.75"/>
  <cols>
    <col min="1" max="1" width="16.375" style="34" customWidth="1"/>
    <col min="2" max="5" width="7.25390625" style="34" customWidth="1"/>
    <col min="6" max="16384" width="10.75390625" style="34" customWidth="1"/>
  </cols>
  <sheetData>
    <row r="1" s="92" customFormat="1" ht="13.5">
      <c r="A1" s="92" t="s">
        <v>223</v>
      </c>
    </row>
    <row r="2" spans="1:5" s="92" customFormat="1" ht="13.5">
      <c r="A2" s="105"/>
      <c r="B2" s="74"/>
      <c r="C2" s="74"/>
      <c r="D2" s="74"/>
      <c r="E2" s="74"/>
    </row>
    <row r="3" spans="2:5" s="73" customFormat="1" ht="9.75" customHeight="1">
      <c r="B3" s="122" t="s">
        <v>300</v>
      </c>
      <c r="C3" s="123"/>
      <c r="D3" s="122" t="s">
        <v>299</v>
      </c>
      <c r="E3" s="123"/>
    </row>
    <row r="4" spans="2:5" s="73" customFormat="1" ht="9.75" customHeight="1">
      <c r="B4" s="113" t="s">
        <v>386</v>
      </c>
      <c r="C4" s="114" t="s">
        <v>387</v>
      </c>
      <c r="D4" s="113" t="s">
        <v>386</v>
      </c>
      <c r="E4" s="114" t="s">
        <v>387</v>
      </c>
    </row>
    <row r="5" spans="1:5" ht="9.75" customHeight="1">
      <c r="A5" s="104" t="s">
        <v>225</v>
      </c>
      <c r="B5" s="115">
        <v>10</v>
      </c>
      <c r="C5" s="112">
        <v>9</v>
      </c>
      <c r="D5" s="115">
        <v>23.1</v>
      </c>
      <c r="E5" s="112">
        <v>20</v>
      </c>
    </row>
    <row r="6" spans="1:5" ht="9.75" customHeight="1">
      <c r="A6" s="94" t="s">
        <v>368</v>
      </c>
      <c r="B6" s="116">
        <v>5.8</v>
      </c>
      <c r="C6" s="106">
        <v>6.3</v>
      </c>
      <c r="D6" s="116">
        <v>11.8</v>
      </c>
      <c r="E6" s="106">
        <v>10.7</v>
      </c>
    </row>
    <row r="7" spans="1:5" ht="9.75" customHeight="1">
      <c r="A7" s="94" t="s">
        <v>363</v>
      </c>
      <c r="B7" s="116">
        <v>10.5</v>
      </c>
      <c r="C7" s="106">
        <v>8.2</v>
      </c>
      <c r="D7" s="116">
        <v>26.2</v>
      </c>
      <c r="E7" s="106">
        <v>18.4</v>
      </c>
    </row>
    <row r="8" spans="1:5" ht="9.75" customHeight="1">
      <c r="A8" s="94" t="s">
        <v>364</v>
      </c>
      <c r="B8" s="116">
        <v>10</v>
      </c>
      <c r="C8" s="106">
        <v>8.8</v>
      </c>
      <c r="D8" s="116">
        <v>13.2</v>
      </c>
      <c r="E8" s="106">
        <v>11.4</v>
      </c>
    </row>
    <row r="9" spans="1:5" ht="9.75" customHeight="1">
      <c r="A9" s="94" t="s">
        <v>365</v>
      </c>
      <c r="B9" s="116">
        <v>7.6</v>
      </c>
      <c r="C9" s="106">
        <v>7.3</v>
      </c>
      <c r="D9" s="116">
        <v>13.5</v>
      </c>
      <c r="E9" s="106">
        <v>12.8</v>
      </c>
    </row>
    <row r="10" spans="1:5" ht="9.75" customHeight="1">
      <c r="A10" s="94" t="s">
        <v>372</v>
      </c>
      <c r="B10" s="116">
        <v>10.6</v>
      </c>
      <c r="C10" s="106">
        <v>9.4</v>
      </c>
      <c r="D10" s="116">
        <v>20.5</v>
      </c>
      <c r="E10" s="106">
        <v>18.4</v>
      </c>
    </row>
    <row r="11" spans="1:5" ht="9.75" customHeight="1">
      <c r="A11" s="94" t="s">
        <v>366</v>
      </c>
      <c r="B11" s="116">
        <v>8.7</v>
      </c>
      <c r="C11" s="106">
        <v>8</v>
      </c>
      <c r="D11" s="116">
        <v>11.2</v>
      </c>
      <c r="E11" s="106">
        <v>9.8</v>
      </c>
    </row>
    <row r="12" spans="1:5" ht="9.75" customHeight="1">
      <c r="A12" s="94" t="s">
        <v>226</v>
      </c>
      <c r="B12" s="116">
        <v>12.8</v>
      </c>
      <c r="C12" s="106">
        <v>9.9</v>
      </c>
      <c r="D12" s="116">
        <v>21.4</v>
      </c>
      <c r="E12" s="106">
        <v>18.1</v>
      </c>
    </row>
    <row r="13" spans="1:5" ht="9.75" customHeight="1">
      <c r="A13" s="94" t="s">
        <v>227</v>
      </c>
      <c r="B13" s="116">
        <v>7.7</v>
      </c>
      <c r="C13" s="106">
        <v>6.5</v>
      </c>
      <c r="D13" s="116">
        <v>15.2</v>
      </c>
      <c r="E13" s="106">
        <v>14.5</v>
      </c>
    </row>
    <row r="14" spans="1:5" ht="9.75" customHeight="1">
      <c r="A14" s="94" t="s">
        <v>370</v>
      </c>
      <c r="B14" s="116">
        <v>10</v>
      </c>
      <c r="C14" s="106">
        <v>8.7</v>
      </c>
      <c r="D14" s="116">
        <v>17.6</v>
      </c>
      <c r="E14" s="106">
        <v>14.4</v>
      </c>
    </row>
    <row r="15" spans="1:5" ht="9.75" customHeight="1">
      <c r="A15" s="94" t="s">
        <v>373</v>
      </c>
      <c r="B15" s="116">
        <v>7.4</v>
      </c>
      <c r="C15" s="106">
        <v>7.1</v>
      </c>
      <c r="D15" s="116">
        <v>16</v>
      </c>
      <c r="E15" s="106">
        <v>14.2</v>
      </c>
    </row>
    <row r="16" spans="1:5" ht="9.75" customHeight="1">
      <c r="A16" s="94" t="s">
        <v>371</v>
      </c>
      <c r="B16" s="116">
        <v>8.1</v>
      </c>
      <c r="C16" s="106">
        <v>7.8</v>
      </c>
      <c r="D16" s="116">
        <v>9.2</v>
      </c>
      <c r="E16" s="106">
        <v>9.2</v>
      </c>
    </row>
    <row r="17" spans="1:5" s="92" customFormat="1" ht="9.75" customHeight="1">
      <c r="A17" s="77" t="s">
        <v>367</v>
      </c>
      <c r="B17" s="117">
        <f>AVERAGE(B5:B16)</f>
        <v>9.1</v>
      </c>
      <c r="C17" s="107">
        <f>AVERAGE(C5:C16)</f>
        <v>8.083333333333332</v>
      </c>
      <c r="D17" s="117">
        <f>AVERAGE(D5:D16)</f>
        <v>16.575</v>
      </c>
      <c r="E17" s="107">
        <f>AVERAGE(E5:E16)</f>
        <v>14.324999999999998</v>
      </c>
    </row>
    <row r="18" spans="1:5" s="65" customFormat="1" ht="9.75" customHeight="1">
      <c r="A18" s="108" t="s">
        <v>63</v>
      </c>
      <c r="B18" s="118">
        <f>MAX(B5:B16)</f>
        <v>12.8</v>
      </c>
      <c r="C18" s="109">
        <f>MAX(C5:C16)</f>
        <v>9.9</v>
      </c>
      <c r="D18" s="118">
        <f>MAX(D5:D16)</f>
        <v>26.2</v>
      </c>
      <c r="E18" s="109">
        <f>MAX(E5:E16)</f>
        <v>20</v>
      </c>
    </row>
    <row r="19" spans="1:5" s="65" customFormat="1" ht="9.75" customHeight="1">
      <c r="A19" s="110" t="s">
        <v>64</v>
      </c>
      <c r="B19" s="119">
        <f>MIN(B5:B16)</f>
        <v>5.8</v>
      </c>
      <c r="C19" s="111">
        <f>MIN(C5:C16)</f>
        <v>6.3</v>
      </c>
      <c r="D19" s="119">
        <f>MIN(D5:D16)</f>
        <v>9.2</v>
      </c>
      <c r="E19" s="111">
        <f>MIN(E5:E16)</f>
        <v>9.2</v>
      </c>
    </row>
    <row r="22" spans="1:5" s="71" customFormat="1" ht="13.5">
      <c r="A22" s="77" t="s">
        <v>374</v>
      </c>
      <c r="B22" s="90">
        <f>AVERAGE(B9:B20)</f>
        <v>9.145454545454545</v>
      </c>
      <c r="C22" s="90"/>
      <c r="D22" s="90">
        <f>AVERAGE(D9:D20)</f>
        <v>16.052272727272726</v>
      </c>
      <c r="E22" s="90"/>
    </row>
    <row r="24" ht="13.5">
      <c r="A24" s="34" t="s">
        <v>61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C3" sqref="C3:G18"/>
    </sheetView>
  </sheetViews>
  <sheetFormatPr defaultColWidth="9.00390625" defaultRowHeight="12.75"/>
  <cols>
    <col min="1" max="1" width="2.625" style="132" customWidth="1"/>
    <col min="2" max="2" width="0.875" style="132" customWidth="1"/>
    <col min="3" max="3" width="9.00390625" style="204" customWidth="1"/>
    <col min="4" max="4" width="27.875" style="132" customWidth="1"/>
    <col min="5" max="5" width="1.25" style="132" customWidth="1"/>
    <col min="6" max="6" width="6.125" style="204" customWidth="1"/>
    <col min="7" max="7" width="39.125" style="132" customWidth="1"/>
    <col min="8" max="16384" width="10.75390625" style="132" customWidth="1"/>
  </cols>
  <sheetData>
    <row r="2" spans="3:4" ht="10.5">
      <c r="C2" s="203"/>
      <c r="D2" s="203"/>
    </row>
    <row r="3" spans="3:7" ht="10.5">
      <c r="C3" s="205" t="s">
        <v>287</v>
      </c>
      <c r="D3" s="206"/>
      <c r="F3" s="205" t="s">
        <v>295</v>
      </c>
      <c r="G3" s="206"/>
    </row>
    <row r="4" spans="3:7" ht="12.75">
      <c r="C4" s="207" t="s">
        <v>22</v>
      </c>
      <c r="D4" s="208" t="s">
        <v>67</v>
      </c>
      <c r="F4" s="207" t="s">
        <v>299</v>
      </c>
      <c r="G4" s="209" t="s">
        <v>66</v>
      </c>
    </row>
    <row r="5" spans="3:7" ht="12.75">
      <c r="C5" s="210" t="s">
        <v>306</v>
      </c>
      <c r="D5" s="131" t="s">
        <v>68</v>
      </c>
      <c r="F5" s="210" t="s">
        <v>69</v>
      </c>
      <c r="G5" s="211" t="s">
        <v>457</v>
      </c>
    </row>
    <row r="6" spans="3:7" ht="12.75">
      <c r="C6" s="210" t="s">
        <v>71</v>
      </c>
      <c r="D6" s="131" t="s">
        <v>70</v>
      </c>
      <c r="F6" s="210" t="s">
        <v>73</v>
      </c>
      <c r="G6" s="211" t="s">
        <v>72</v>
      </c>
    </row>
    <row r="7" spans="3:7" ht="12.75">
      <c r="C7" s="210" t="s">
        <v>15</v>
      </c>
      <c r="D7" s="131" t="s">
        <v>16</v>
      </c>
      <c r="F7" s="210" t="s">
        <v>17</v>
      </c>
      <c r="G7" s="211" t="s">
        <v>18</v>
      </c>
    </row>
    <row r="8" spans="3:7" ht="12.75">
      <c r="C8" s="210" t="s">
        <v>304</v>
      </c>
      <c r="D8" s="131" t="s">
        <v>229</v>
      </c>
      <c r="F8" s="210" t="s">
        <v>62</v>
      </c>
      <c r="G8" s="211" t="s">
        <v>286</v>
      </c>
    </row>
    <row r="9" spans="3:7" ht="12.75">
      <c r="C9" s="210" t="s">
        <v>296</v>
      </c>
      <c r="D9" s="131" t="s">
        <v>297</v>
      </c>
      <c r="F9" s="210"/>
      <c r="G9" s="211" t="s">
        <v>369</v>
      </c>
    </row>
    <row r="10" spans="3:7" ht="12.75">
      <c r="C10" s="210" t="s">
        <v>516</v>
      </c>
      <c r="D10" s="131" t="s">
        <v>298</v>
      </c>
      <c r="F10" s="210"/>
      <c r="G10" s="211" t="s">
        <v>288</v>
      </c>
    </row>
    <row r="11" spans="3:7" ht="12.75">
      <c r="C11" s="210" t="s">
        <v>517</v>
      </c>
      <c r="D11" s="131" t="s">
        <v>518</v>
      </c>
      <c r="F11" s="210"/>
      <c r="G11" s="211" t="s">
        <v>289</v>
      </c>
    </row>
    <row r="12" spans="3:7" ht="12.75">
      <c r="C12" s="210" t="s">
        <v>519</v>
      </c>
      <c r="D12" s="131" t="s">
        <v>520</v>
      </c>
      <c r="F12" s="210"/>
      <c r="G12" s="211" t="s">
        <v>290</v>
      </c>
    </row>
    <row r="13" spans="3:7" ht="12.75">
      <c r="C13" s="210" t="s">
        <v>300</v>
      </c>
      <c r="D13" s="131" t="s">
        <v>291</v>
      </c>
      <c r="F13" s="210"/>
      <c r="G13" s="211" t="s">
        <v>456</v>
      </c>
    </row>
    <row r="14" spans="3:7" ht="12.75">
      <c r="C14" s="210" t="s">
        <v>293</v>
      </c>
      <c r="D14" s="131" t="s">
        <v>292</v>
      </c>
      <c r="F14" s="210"/>
      <c r="G14" s="211" t="s">
        <v>97</v>
      </c>
    </row>
    <row r="15" spans="3:7" ht="12.75">
      <c r="C15" s="210" t="s">
        <v>309</v>
      </c>
      <c r="D15" s="131" t="s">
        <v>19</v>
      </c>
      <c r="F15" s="210"/>
      <c r="G15" s="211" t="s">
        <v>430</v>
      </c>
    </row>
    <row r="16" spans="3:7" ht="12.75">
      <c r="C16" s="210" t="s">
        <v>75</v>
      </c>
      <c r="D16" s="131" t="s">
        <v>95</v>
      </c>
      <c r="F16" s="210"/>
      <c r="G16" s="211" t="s">
        <v>96</v>
      </c>
    </row>
    <row r="17" spans="3:7" ht="12.75">
      <c r="C17" s="210" t="s">
        <v>224</v>
      </c>
      <c r="D17" s="131" t="s">
        <v>23</v>
      </c>
      <c r="F17" s="210"/>
      <c r="G17" s="211" t="s">
        <v>431</v>
      </c>
    </row>
    <row r="18" spans="3:7" ht="12.75">
      <c r="C18" s="212" t="s">
        <v>302</v>
      </c>
      <c r="D18" s="135" t="s">
        <v>294</v>
      </c>
      <c r="F18" s="212"/>
      <c r="G18" s="213" t="s">
        <v>455</v>
      </c>
    </row>
  </sheetData>
  <mergeCells count="3">
    <mergeCell ref="C2:D2"/>
    <mergeCell ref="C3:D3"/>
    <mergeCell ref="F3:G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98"/>
  <sheetViews>
    <sheetView workbookViewId="0" topLeftCell="A1">
      <pane ySplit="855" topLeftCell="BM89" activePane="bottomLeft" state="split"/>
      <selection pane="topLeft" activeCell="B1" sqref="B1:E16384"/>
      <selection pane="bottomLeft" activeCell="O144" sqref="A100:O144"/>
    </sheetView>
  </sheetViews>
  <sheetFormatPr defaultColWidth="9.00390625" defaultRowHeight="12.75"/>
  <cols>
    <col min="1" max="1" width="13.625" style="34" customWidth="1"/>
    <col min="2" max="2" width="4.375" style="31" customWidth="1"/>
    <col min="3" max="3" width="4.00390625" style="31" customWidth="1"/>
    <col min="4" max="4" width="3.875" style="31" customWidth="1"/>
    <col min="5" max="5" width="3.625" style="31" customWidth="1"/>
    <col min="6" max="6" width="4.00390625" style="31" customWidth="1"/>
    <col min="7" max="7" width="4.875" style="31" customWidth="1"/>
    <col min="8" max="8" width="3.875" style="31" customWidth="1"/>
    <col min="9" max="9" width="5.375" style="31" customWidth="1"/>
    <col min="10" max="10" width="5.00390625" style="31" customWidth="1"/>
    <col min="11" max="11" width="4.75390625" style="31" customWidth="1"/>
    <col min="12" max="12" width="3.125" style="31" customWidth="1"/>
    <col min="13" max="13" width="4.75390625" style="31" customWidth="1"/>
    <col min="14" max="14" width="5.875" style="31" customWidth="1"/>
    <col min="15" max="15" width="6.375" style="31" customWidth="1"/>
    <col min="16" max="16" width="9.625" style="18" customWidth="1"/>
    <col min="17" max="17" width="12.875" style="18" customWidth="1"/>
    <col min="18" max="18" width="7.875" style="18" customWidth="1"/>
    <col min="19" max="19" width="6.75390625" style="18" customWidth="1"/>
    <col min="20" max="20" width="12.00390625" style="18" customWidth="1"/>
    <col min="21" max="21" width="11.375" style="0" customWidth="1"/>
    <col min="22" max="22" width="12.875" style="0" customWidth="1"/>
    <col min="23" max="23" width="7.00390625" style="0" customWidth="1"/>
    <col min="24" max="24" width="12.625" style="0" customWidth="1"/>
    <col min="25" max="25" width="15.875" style="0" customWidth="1"/>
    <col min="26" max="26" width="11.375" style="0" customWidth="1"/>
    <col min="27" max="16384" width="10.75390625" style="18" customWidth="1"/>
  </cols>
  <sheetData>
    <row r="1" spans="1:25" s="17" customFormat="1" ht="21" customHeight="1">
      <c r="A1" s="38" t="s">
        <v>74</v>
      </c>
      <c r="B1" s="28" t="s">
        <v>299</v>
      </c>
      <c r="C1" s="28" t="s">
        <v>71</v>
      </c>
      <c r="D1" s="28" t="s">
        <v>293</v>
      </c>
      <c r="E1" s="28" t="s">
        <v>304</v>
      </c>
      <c r="F1" s="28" t="s">
        <v>75</v>
      </c>
      <c r="G1" s="28" t="s">
        <v>76</v>
      </c>
      <c r="H1" s="28" t="s">
        <v>224</v>
      </c>
      <c r="I1" s="28" t="s">
        <v>77</v>
      </c>
      <c r="J1" s="28" t="s">
        <v>80</v>
      </c>
      <c r="K1" s="28" t="s">
        <v>78</v>
      </c>
      <c r="L1" s="28" t="s">
        <v>79</v>
      </c>
      <c r="M1" s="43" t="s">
        <v>228</v>
      </c>
      <c r="N1" s="43" t="s">
        <v>558</v>
      </c>
      <c r="O1" s="28" t="s">
        <v>379</v>
      </c>
      <c r="P1" s="16" t="s">
        <v>81</v>
      </c>
      <c r="Q1" s="16" t="s">
        <v>82</v>
      </c>
      <c r="R1" s="16" t="s">
        <v>83</v>
      </c>
      <c r="S1" s="42" t="s">
        <v>84</v>
      </c>
      <c r="T1" s="16" t="s">
        <v>432</v>
      </c>
      <c r="V1" s="33" t="s">
        <v>555</v>
      </c>
      <c r="W1" s="32" t="s">
        <v>77</v>
      </c>
      <c r="X1" s="32" t="s">
        <v>556</v>
      </c>
      <c r="Y1" s="32" t="s">
        <v>557</v>
      </c>
    </row>
    <row r="2" spans="1:25" ht="10.5" customHeight="1">
      <c r="A2" s="35" t="s">
        <v>433</v>
      </c>
      <c r="B2" s="36">
        <v>58.56207475479367</v>
      </c>
      <c r="C2" s="36">
        <v>3.142634276799643</v>
      </c>
      <c r="D2" s="36">
        <v>3.2739640284699534</v>
      </c>
      <c r="E2" s="36">
        <v>6.5089421632079825</v>
      </c>
      <c r="F2" s="36">
        <v>5.6049244500721915</v>
      </c>
      <c r="G2" s="36">
        <v>14.727430550182216</v>
      </c>
      <c r="H2" s="36">
        <f>B2/S2/100</f>
        <v>2.2028831387154373</v>
      </c>
      <c r="I2" s="29">
        <v>0.09122872491922097</v>
      </c>
      <c r="J2" s="29">
        <v>0.16710804824347386</v>
      </c>
      <c r="K2" s="29">
        <v>0.2385385349474242</v>
      </c>
      <c r="L2" s="36">
        <v>1.16</v>
      </c>
      <c r="M2" s="39">
        <v>0.0016933333333333334</v>
      </c>
      <c r="N2" s="29">
        <v>0.6521117647058824</v>
      </c>
      <c r="O2" s="45">
        <f>V2/1000</f>
        <v>66.2747</v>
      </c>
      <c r="P2" s="19">
        <v>19.2096918812364</v>
      </c>
      <c r="Q2" s="19">
        <v>31.900955241466473</v>
      </c>
      <c r="R2" s="20">
        <v>0.04404686825770903</v>
      </c>
      <c r="S2" s="21">
        <v>0.2658428571428571</v>
      </c>
      <c r="T2" s="20">
        <v>0.10262902799268812</v>
      </c>
      <c r="V2" s="24">
        <v>66274.7</v>
      </c>
      <c r="W2" s="23">
        <v>0.09122872491922097</v>
      </c>
      <c r="X2" s="22">
        <v>0.2225</v>
      </c>
      <c r="Y2" s="22">
        <v>0.40137333333333325</v>
      </c>
    </row>
    <row r="3" spans="1:25" ht="10.5" customHeight="1">
      <c r="A3" s="35" t="s">
        <v>434</v>
      </c>
      <c r="B3" s="36">
        <v>17.68828961025017</v>
      </c>
      <c r="C3" s="36">
        <v>0.661965181192808</v>
      </c>
      <c r="D3" s="36">
        <v>0.9132389419882989</v>
      </c>
      <c r="E3" s="36">
        <v>2.225242119576229</v>
      </c>
      <c r="F3" s="36">
        <v>1.7461935934235446</v>
      </c>
      <c r="G3" s="36">
        <v>6.473925117622229</v>
      </c>
      <c r="H3" s="36">
        <f aca="true" t="shared" si="0" ref="H3:H66">B3/S3/100</f>
        <v>1.0603394147988816</v>
      </c>
      <c r="I3" s="29">
        <v>0.11877028919275466</v>
      </c>
      <c r="J3" s="29">
        <v>0.1273473421273651</v>
      </c>
      <c r="K3" s="29">
        <v>0.28987186392756165</v>
      </c>
      <c r="L3" s="36">
        <v>0.8282051282051281</v>
      </c>
      <c r="M3" s="39">
        <v>0.008625</v>
      </c>
      <c r="N3" s="29">
        <v>0.47589374999999995</v>
      </c>
      <c r="O3" s="45">
        <f aca="true" t="shared" si="1" ref="O3:O66">V3/1000</f>
        <v>98.8457</v>
      </c>
      <c r="P3" s="19">
        <v>8.39764851702399</v>
      </c>
      <c r="Q3" s="19">
        <v>13.06823609869902</v>
      </c>
      <c r="R3" s="20">
        <v>0.03533179392666567</v>
      </c>
      <c r="S3" s="21">
        <v>0.16681724137931034</v>
      </c>
      <c r="T3" s="20">
        <v>0.06988234181652217</v>
      </c>
      <c r="V3" s="24">
        <v>98845.7</v>
      </c>
      <c r="W3" s="23">
        <v>0.11877028919275466</v>
      </c>
      <c r="X3" s="22">
        <v>0.12739130434782608</v>
      </c>
      <c r="Y3" s="22">
        <v>0.4467131578947368</v>
      </c>
    </row>
    <row r="4" spans="1:25" ht="10.5" customHeight="1">
      <c r="A4" s="35" t="s">
        <v>435</v>
      </c>
      <c r="B4" s="36">
        <v>11.985852042146021</v>
      </c>
      <c r="C4" s="36">
        <v>0.41704434678127156</v>
      </c>
      <c r="D4" s="36">
        <v>0.6579685268370411</v>
      </c>
      <c r="E4" s="36">
        <v>1.784637047261882</v>
      </c>
      <c r="F4" s="36">
        <v>1.564261821219032</v>
      </c>
      <c r="G4" s="36">
        <v>3.82013991907036</v>
      </c>
      <c r="H4" s="36">
        <f t="shared" si="0"/>
        <v>1.0076194194574306</v>
      </c>
      <c r="I4" s="29">
        <v>0.13909423272547863</v>
      </c>
      <c r="J4" s="29">
        <v>0.15262951776315667</v>
      </c>
      <c r="K4" s="29">
        <v>0.10729841580103502</v>
      </c>
      <c r="L4" s="36">
        <v>1.09428571428571</v>
      </c>
      <c r="M4" s="39">
        <v>0.00977027027027027</v>
      </c>
      <c r="N4" s="29">
        <v>0.5313285714285716</v>
      </c>
      <c r="O4" s="45">
        <f t="shared" si="1"/>
        <v>64.3856</v>
      </c>
      <c r="P4" s="19">
        <v>5.5333687235542035</v>
      </c>
      <c r="Q4" s="19">
        <v>9.083008410299087</v>
      </c>
      <c r="R4" s="20">
        <v>0.03250434788241124</v>
      </c>
      <c r="S4" s="21">
        <v>0.1189521739130435</v>
      </c>
      <c r="T4" s="20">
        <v>0.07243949329508277</v>
      </c>
      <c r="V4" s="24">
        <v>64385.6</v>
      </c>
      <c r="W4" s="23">
        <v>0.13909423272547863</v>
      </c>
      <c r="X4" s="22">
        <v>0.09050000000000001</v>
      </c>
      <c r="Y4" s="22">
        <v>0.43415142857142847</v>
      </c>
    </row>
    <row r="5" spans="1:25" ht="10.5" customHeight="1">
      <c r="A5" s="35" t="s">
        <v>436</v>
      </c>
      <c r="B5" s="36">
        <v>8.726249437190456</v>
      </c>
      <c r="C5" s="36">
        <v>0.42424706754267744</v>
      </c>
      <c r="D5" s="36">
        <v>0.6200642310566854</v>
      </c>
      <c r="E5" s="36">
        <v>1.3656147767879612</v>
      </c>
      <c r="F5" s="36">
        <v>1.2788088711071597</v>
      </c>
      <c r="G5" s="36">
        <v>4.289791389676954</v>
      </c>
      <c r="H5" s="36">
        <f t="shared" si="0"/>
        <v>0.5646303696709407</v>
      </c>
      <c r="I5" s="29">
        <v>0.16376264532689114</v>
      </c>
      <c r="J5" s="29">
        <v>0.14669926474257652</v>
      </c>
      <c r="K5" s="29">
        <v>0.14004618897536505</v>
      </c>
      <c r="L5" s="36">
        <v>0.82</v>
      </c>
      <c r="M5" s="39">
        <v>0.007867391304347828</v>
      </c>
      <c r="N5" s="29">
        <v>0.580705128205128</v>
      </c>
      <c r="O5" s="45">
        <f t="shared" si="1"/>
        <v>13.5667</v>
      </c>
      <c r="P5" s="19">
        <v>5.164671605210571</v>
      </c>
      <c r="Q5" s="19">
        <v>8.345370470554624</v>
      </c>
      <c r="R5" s="20">
        <v>0.05087512469393308</v>
      </c>
      <c r="S5" s="21">
        <v>0.15454800000000002</v>
      </c>
      <c r="T5" s="20">
        <v>0.0743003840565842</v>
      </c>
      <c r="V5" s="24">
        <v>13566.7</v>
      </c>
      <c r="W5" s="23">
        <v>0.16376264532689114</v>
      </c>
      <c r="X5" s="22">
        <v>0.2658333333333333</v>
      </c>
      <c r="Y5" s="22">
        <v>0.32646304347826094</v>
      </c>
    </row>
    <row r="6" spans="1:25" ht="10.5" customHeight="1">
      <c r="A6" s="35" t="s">
        <v>437</v>
      </c>
      <c r="B6" s="36">
        <v>14.660697111655756</v>
      </c>
      <c r="C6" s="36">
        <v>0.6732453746353482</v>
      </c>
      <c r="D6" s="36">
        <v>1.3640259171080662</v>
      </c>
      <c r="E6" s="36">
        <v>2.118965825518508</v>
      </c>
      <c r="F6" s="36">
        <v>1.522530125162457</v>
      </c>
      <c r="G6" s="36">
        <v>4.918401406542375</v>
      </c>
      <c r="H6" s="36">
        <f t="shared" si="0"/>
        <v>1.0443951637866968</v>
      </c>
      <c r="I6" s="29">
        <v>0.1263925018034212</v>
      </c>
      <c r="J6" s="29">
        <v>0.12494907183244335</v>
      </c>
      <c r="K6" s="29">
        <v>0.2868131231967238</v>
      </c>
      <c r="L6" s="36">
        <v>0.8611111111111112</v>
      </c>
      <c r="M6" s="39">
        <v>0.011495</v>
      </c>
      <c r="N6" s="29">
        <v>0.4580058823529411</v>
      </c>
      <c r="O6" s="45">
        <f t="shared" si="1"/>
        <v>378.04659999999996</v>
      </c>
      <c r="P6" s="19">
        <v>6.7410205793333615</v>
      </c>
      <c r="Q6" s="19">
        <v>10.82460149230568</v>
      </c>
      <c r="R6" s="20">
        <v>0.040157876169107654</v>
      </c>
      <c r="S6" s="21">
        <v>0.140375</v>
      </c>
      <c r="T6" s="20">
        <v>0.12601165207584225</v>
      </c>
      <c r="V6" s="24">
        <v>378046.6</v>
      </c>
      <c r="W6" s="23">
        <v>0.1263925018034212</v>
      </c>
      <c r="X6" s="22">
        <v>0.23083333333333333</v>
      </c>
      <c r="Y6" s="22">
        <v>0.292225</v>
      </c>
    </row>
    <row r="7" spans="1:25" ht="10.5" customHeight="1">
      <c r="A7" s="35" t="s">
        <v>438</v>
      </c>
      <c r="B7" s="36">
        <v>7.795302952563085</v>
      </c>
      <c r="C7" s="36">
        <v>0.31239176007349795</v>
      </c>
      <c r="D7" s="36">
        <v>0.5072521334889776</v>
      </c>
      <c r="E7" s="36">
        <v>1.569323154356114</v>
      </c>
      <c r="F7" s="36">
        <v>1.3663462884447934</v>
      </c>
      <c r="G7" s="36">
        <v>3.556081106524438</v>
      </c>
      <c r="H7" s="36">
        <f t="shared" si="0"/>
        <v>0.7455114315130548</v>
      </c>
      <c r="I7" s="29">
        <v>0.21100249779330293</v>
      </c>
      <c r="J7" s="29">
        <v>0.17029447342822096</v>
      </c>
      <c r="K7" s="29">
        <v>0.1727494729231774</v>
      </c>
      <c r="L7" s="36">
        <v>0.7851851851851852</v>
      </c>
      <c r="M7" s="39">
        <v>0.018780645161290323</v>
      </c>
      <c r="N7" s="29">
        <v>0.5049423076923076</v>
      </c>
      <c r="O7" s="45">
        <f t="shared" si="1"/>
        <v>33.424699999999994</v>
      </c>
      <c r="P7" s="19">
        <v>4.74962534720029</v>
      </c>
      <c r="Q7" s="19">
        <v>7.561592592557676</v>
      </c>
      <c r="R7" s="20">
        <v>0.04200246551042515</v>
      </c>
      <c r="S7" s="21">
        <v>0.10456315789473684</v>
      </c>
      <c r="T7" s="20">
        <v>0.06708271138387287</v>
      </c>
      <c r="V7" s="24">
        <v>33424.7</v>
      </c>
      <c r="W7" s="23">
        <v>0.21100249779330293</v>
      </c>
      <c r="X7" s="22">
        <v>0.1488888888888889</v>
      </c>
      <c r="Y7" s="22">
        <v>0.4348551724137933</v>
      </c>
    </row>
    <row r="8" spans="1:25" ht="10.5" customHeight="1">
      <c r="A8" s="35" t="s">
        <v>523</v>
      </c>
      <c r="B8" s="36">
        <v>9.096711798839458</v>
      </c>
      <c r="C8" s="36">
        <v>0.25457491456430503</v>
      </c>
      <c r="D8" s="36">
        <v>0.5513895254214045</v>
      </c>
      <c r="E8" s="36">
        <v>1.0486532286835533</v>
      </c>
      <c r="F8" s="36">
        <v>1.049711748103958</v>
      </c>
      <c r="G8" s="36">
        <v>3.7005978303140257</v>
      </c>
      <c r="H8" s="36">
        <f t="shared" si="0"/>
        <v>0.5209487181759374</v>
      </c>
      <c r="I8" s="29">
        <v>0.12082292781543584</v>
      </c>
      <c r="J8" s="29">
        <v>0.13759231466620298</v>
      </c>
      <c r="K8" s="29">
        <v>0.2710637395228885</v>
      </c>
      <c r="L8" s="36">
        <v>0.648</v>
      </c>
      <c r="M8" s="39">
        <v>0.009817857142857144</v>
      </c>
      <c r="N8" s="29">
        <v>0.5982791666666666</v>
      </c>
      <c r="O8" s="45">
        <f t="shared" si="1"/>
        <v>7.0545</v>
      </c>
      <c r="P8" s="19">
        <v>4.762153414763045</v>
      </c>
      <c r="Q8" s="19">
        <v>7.426939199568068</v>
      </c>
      <c r="R8" s="20">
        <v>0.02933141832275386</v>
      </c>
      <c r="S8" s="21">
        <v>0.1746181818181818</v>
      </c>
      <c r="T8" s="20">
        <v>0.07424182568418926</v>
      </c>
      <c r="V8" s="24">
        <v>7054.5</v>
      </c>
      <c r="W8" s="23">
        <v>0.12082292781543584</v>
      </c>
      <c r="X8" s="22">
        <v>0.278</v>
      </c>
      <c r="Y8" s="22">
        <v>0.3410217391304347</v>
      </c>
    </row>
    <row r="9" spans="1:25" ht="10.5" customHeight="1">
      <c r="A9" s="35" t="s">
        <v>524</v>
      </c>
      <c r="B9" s="36">
        <v>12.24605868491921</v>
      </c>
      <c r="C9" s="36" t="s">
        <v>151</v>
      </c>
      <c r="D9" s="36" t="s">
        <v>151</v>
      </c>
      <c r="E9" s="36">
        <v>2.23302522813766</v>
      </c>
      <c r="F9" s="36">
        <v>2.0761146333370433</v>
      </c>
      <c r="G9" s="36">
        <v>3.9693153857287595</v>
      </c>
      <c r="H9" s="36">
        <f t="shared" si="0"/>
        <v>1.134634021728151</v>
      </c>
      <c r="I9" s="29">
        <v>0.18942800193695353</v>
      </c>
      <c r="J9" s="29">
        <v>0.28086118542866045</v>
      </c>
      <c r="K9" s="29">
        <v>0.3811057668031868</v>
      </c>
      <c r="L9" s="36">
        <v>0.7895569620253162</v>
      </c>
      <c r="M9" s="39">
        <v>0.032761581920903976</v>
      </c>
      <c r="N9" s="29">
        <v>0.3253576158940396</v>
      </c>
      <c r="O9" s="45">
        <f t="shared" si="1"/>
        <v>523.857</v>
      </c>
      <c r="P9" s="19">
        <v>3.9693153857287595</v>
      </c>
      <c r="Q9" s="19">
        <v>6.177147437630097</v>
      </c>
      <c r="R9" s="20" t="s">
        <v>151</v>
      </c>
      <c r="S9" s="21">
        <v>0.10792959183673469</v>
      </c>
      <c r="T9" s="20" t="s">
        <v>151</v>
      </c>
      <c r="V9" s="24">
        <v>523857</v>
      </c>
      <c r="W9" s="23">
        <v>0.18942800193695353</v>
      </c>
      <c r="X9" s="22">
        <v>0.15235849056603773</v>
      </c>
      <c r="Y9" s="22">
        <v>0.23945371428571438</v>
      </c>
    </row>
    <row r="10" spans="1:25" ht="10.5" customHeight="1">
      <c r="A10" s="35" t="s">
        <v>152</v>
      </c>
      <c r="B10" s="36">
        <v>9.256789034652556</v>
      </c>
      <c r="C10" s="36" t="s">
        <v>151</v>
      </c>
      <c r="D10" s="36" t="s">
        <v>151</v>
      </c>
      <c r="E10" s="36">
        <v>1.4389473443694234</v>
      </c>
      <c r="F10" s="36">
        <v>1.461104552013643</v>
      </c>
      <c r="G10" s="36">
        <v>2.477664991223001</v>
      </c>
      <c r="H10" s="36">
        <f t="shared" si="0"/>
        <v>0.8049381769263091</v>
      </c>
      <c r="I10" s="29">
        <v>0.17470191513102026</v>
      </c>
      <c r="J10" s="29">
        <v>0.3469791548443234</v>
      </c>
      <c r="K10" s="29">
        <v>0.37811356337044794</v>
      </c>
      <c r="L10" s="36">
        <v>1.10428571428571</v>
      </c>
      <c r="M10" s="39">
        <v>0.0278</v>
      </c>
      <c r="N10" s="29">
        <v>0.31365714285714286</v>
      </c>
      <c r="O10" s="45">
        <f t="shared" si="1"/>
        <v>75.5715</v>
      </c>
      <c r="P10" s="19">
        <v>2.477664991223001</v>
      </c>
      <c r="Q10" s="19">
        <v>3.861296090217664</v>
      </c>
      <c r="R10" s="20" t="s">
        <v>151</v>
      </c>
      <c r="S10" s="21">
        <v>0.115</v>
      </c>
      <c r="T10" s="20" t="s">
        <v>151</v>
      </c>
      <c r="V10" s="24">
        <v>75571.5</v>
      </c>
      <c r="W10" s="23">
        <v>0.17470191513102026</v>
      </c>
      <c r="X10" s="22">
        <v>0.11199999999999999</v>
      </c>
      <c r="Y10" s="22">
        <v>0.11542</v>
      </c>
    </row>
    <row r="11" spans="1:25" ht="10.5" customHeight="1">
      <c r="A11" s="35" t="s">
        <v>153</v>
      </c>
      <c r="B11" s="36">
        <v>41.13196494464945</v>
      </c>
      <c r="C11" s="36" t="s">
        <v>151</v>
      </c>
      <c r="D11" s="36" t="s">
        <v>151</v>
      </c>
      <c r="E11" s="36">
        <v>5.698025559105432</v>
      </c>
      <c r="F11" s="36">
        <v>4.84225294650952</v>
      </c>
      <c r="G11" s="36">
        <v>5.135065004835071</v>
      </c>
      <c r="H11" s="36">
        <f t="shared" si="0"/>
        <v>3.9173299947285187</v>
      </c>
      <c r="I11" s="29">
        <v>0.13853035143769968</v>
      </c>
      <c r="J11" s="29">
        <v>0.5990906618313689</v>
      </c>
      <c r="K11" s="29">
        <v>0.649403090405904</v>
      </c>
      <c r="L11" s="36">
        <v>1.35</v>
      </c>
      <c r="M11" s="39">
        <v>0.0095</v>
      </c>
      <c r="N11" s="29">
        <v>0.40085</v>
      </c>
      <c r="O11" s="45">
        <f t="shared" si="1"/>
        <v>89.17410000000001</v>
      </c>
      <c r="P11" s="19">
        <v>5.135065004835071</v>
      </c>
      <c r="Q11" s="19">
        <v>7.232485922302917</v>
      </c>
      <c r="R11" s="20" t="s">
        <v>151</v>
      </c>
      <c r="S11" s="21">
        <v>0.105</v>
      </c>
      <c r="T11" s="20" t="s">
        <v>151</v>
      </c>
      <c r="V11" s="24">
        <v>89174.1</v>
      </c>
      <c r="W11" s="23">
        <v>0.13853035143769968</v>
      </c>
      <c r="X11" s="22">
        <v>0</v>
      </c>
      <c r="Y11" s="22">
        <v>0.00825</v>
      </c>
    </row>
    <row r="12" spans="1:25" ht="10.5" customHeight="1">
      <c r="A12" s="35" t="s">
        <v>154</v>
      </c>
      <c r="B12" s="36">
        <v>12.150632649158592</v>
      </c>
      <c r="C12" s="36" t="s">
        <v>151</v>
      </c>
      <c r="D12" s="36" t="s">
        <v>151</v>
      </c>
      <c r="E12" s="36">
        <v>2.425333990711877</v>
      </c>
      <c r="F12" s="36">
        <v>2.104573140954111</v>
      </c>
      <c r="G12" s="36">
        <v>4.454756904063459</v>
      </c>
      <c r="H12" s="36">
        <f t="shared" si="0"/>
        <v>1.1430062461482624</v>
      </c>
      <c r="I12" s="29">
        <v>0.20207392327756218</v>
      </c>
      <c r="J12" s="29">
        <v>0.26613226446063837</v>
      </c>
      <c r="K12" s="29">
        <v>0.4110870187404384</v>
      </c>
      <c r="L12" s="36">
        <v>0.828787878787879</v>
      </c>
      <c r="M12" s="39">
        <v>0.032836363636363636</v>
      </c>
      <c r="N12" s="29">
        <v>0.32445172413793094</v>
      </c>
      <c r="O12" s="45">
        <f t="shared" si="1"/>
        <v>152.4953</v>
      </c>
      <c r="P12" s="19">
        <v>4.454756904063459</v>
      </c>
      <c r="Q12" s="19">
        <v>6.66817386706103</v>
      </c>
      <c r="R12" s="20" t="s">
        <v>151</v>
      </c>
      <c r="S12" s="21">
        <v>0.10630416666666667</v>
      </c>
      <c r="T12" s="20" t="s">
        <v>151</v>
      </c>
      <c r="V12" s="24">
        <v>152495.3</v>
      </c>
      <c r="W12" s="23">
        <v>0.20207392327756218</v>
      </c>
      <c r="X12" s="22">
        <v>0.12304347826086957</v>
      </c>
      <c r="Y12" s="22">
        <v>0.2754787878787879</v>
      </c>
    </row>
    <row r="13" spans="1:25" ht="10.5" customHeight="1">
      <c r="A13" s="35" t="s">
        <v>155</v>
      </c>
      <c r="B13" s="36">
        <v>39.78029325513196</v>
      </c>
      <c r="C13" s="36">
        <v>1.809666617751037</v>
      </c>
      <c r="D13" s="36">
        <v>2.2016595739003986</v>
      </c>
      <c r="E13" s="36">
        <v>3.198707790982833</v>
      </c>
      <c r="F13" s="36">
        <v>2.362675752248877</v>
      </c>
      <c r="G13" s="36">
        <v>11.32456222849559</v>
      </c>
      <c r="H13" s="36">
        <f t="shared" si="0"/>
        <v>2.4378626894673805</v>
      </c>
      <c r="I13" s="29">
        <v>0.09632616487455196</v>
      </c>
      <c r="J13" s="29">
        <v>0.09100944757251066</v>
      </c>
      <c r="K13" s="29">
        <v>0.4154786744868035</v>
      </c>
      <c r="L13" s="36">
        <v>0.6</v>
      </c>
      <c r="M13" s="39">
        <v>0.01537727272727273</v>
      </c>
      <c r="N13" s="29">
        <v>0.42444117647058827</v>
      </c>
      <c r="O13" s="45">
        <f t="shared" si="1"/>
        <v>67.82539999999999</v>
      </c>
      <c r="P13" s="19">
        <v>15.371866730374602</v>
      </c>
      <c r="Q13" s="19">
        <v>25.258935941930098</v>
      </c>
      <c r="R13" s="20">
        <v>0.05449645806374151</v>
      </c>
      <c r="S13" s="21">
        <v>0.16317692307692308</v>
      </c>
      <c r="T13" s="20">
        <v>0.08716359148944278</v>
      </c>
      <c r="V13" s="24">
        <v>67825.4</v>
      </c>
      <c r="W13" s="23">
        <v>0.09632616487455196</v>
      </c>
      <c r="X13" s="22">
        <v>0.32</v>
      </c>
      <c r="Y13" s="22">
        <v>0.2972722222222222</v>
      </c>
    </row>
    <row r="14" spans="1:25" ht="10.5" customHeight="1">
      <c r="A14" s="35" t="s">
        <v>156</v>
      </c>
      <c r="B14" s="36">
        <v>39.8021852026708</v>
      </c>
      <c r="C14" s="36">
        <v>3.5202025700025197</v>
      </c>
      <c r="D14" s="36">
        <v>3.8836161966527634</v>
      </c>
      <c r="E14" s="36">
        <v>9.383797106058196</v>
      </c>
      <c r="F14" s="36">
        <v>5.3506427949820194</v>
      </c>
      <c r="G14" s="36">
        <v>13.441441344093287</v>
      </c>
      <c r="H14" s="36">
        <f t="shared" si="0"/>
        <v>2.5587119058859797</v>
      </c>
      <c r="I14" s="29">
        <v>0.22091747495627284</v>
      </c>
      <c r="J14" s="29">
        <v>0.196240507788277</v>
      </c>
      <c r="K14" s="29">
        <v>0.46539135192554126</v>
      </c>
      <c r="L14" s="36">
        <v>0.7708333333333334</v>
      </c>
      <c r="M14" s="39">
        <v>0.0068285714285714295</v>
      </c>
      <c r="N14" s="29">
        <v>0.3828916666666667</v>
      </c>
      <c r="O14" s="45">
        <f t="shared" si="1"/>
        <v>236.0588</v>
      </c>
      <c r="P14" s="19">
        <v>17.47473302902565</v>
      </c>
      <c r="Q14" s="19">
        <v>26.795866638155438</v>
      </c>
      <c r="R14" s="20">
        <v>0.08287415577191785</v>
      </c>
      <c r="S14" s="21">
        <v>0.15555555555555556</v>
      </c>
      <c r="T14" s="20">
        <v>0.14493340518133369</v>
      </c>
      <c r="V14" s="24">
        <v>236058.8</v>
      </c>
      <c r="W14" s="23">
        <v>0.22091747495627284</v>
      </c>
      <c r="X14" s="22">
        <v>0.13777777777777778</v>
      </c>
      <c r="Y14" s="22">
        <v>0.3094928571428572</v>
      </c>
    </row>
    <row r="15" spans="1:25" ht="10.5" customHeight="1">
      <c r="A15" s="35" t="s">
        <v>157</v>
      </c>
      <c r="B15" s="36">
        <v>8.976517912397718</v>
      </c>
      <c r="C15" s="36">
        <v>0.44692516527044096</v>
      </c>
      <c r="D15" s="36">
        <v>0.6437878512959736</v>
      </c>
      <c r="E15" s="36">
        <v>2.0907518477886593</v>
      </c>
      <c r="F15" s="36">
        <v>1.626462680034183</v>
      </c>
      <c r="G15" s="36">
        <v>4.373761099899933</v>
      </c>
      <c r="H15" s="36">
        <f t="shared" si="0"/>
        <v>0.5965420492679174</v>
      </c>
      <c r="I15" s="29">
        <v>0.24723131991768033</v>
      </c>
      <c r="J15" s="29">
        <v>0.18418930509587128</v>
      </c>
      <c r="K15" s="29">
        <v>0.1512158082926494</v>
      </c>
      <c r="L15" s="36">
        <v>0.8718181818181817</v>
      </c>
      <c r="M15" s="39">
        <v>0.01648</v>
      </c>
      <c r="N15" s="29">
        <v>0.44361666666666655</v>
      </c>
      <c r="O15" s="45">
        <f t="shared" si="1"/>
        <v>26.109099999999998</v>
      </c>
      <c r="P15" s="19">
        <v>5.408403216854736</v>
      </c>
      <c r="Q15" s="19">
        <v>8.51201474807646</v>
      </c>
      <c r="R15" s="20">
        <v>0.052848882391808204</v>
      </c>
      <c r="S15" s="21">
        <v>0.15047586206896552</v>
      </c>
      <c r="T15" s="20">
        <v>0.07563284020877153</v>
      </c>
      <c r="V15" s="24">
        <v>26109.1</v>
      </c>
      <c r="W15" s="23">
        <v>0.24723131991768033</v>
      </c>
      <c r="X15" s="22">
        <v>0.18620689655172412</v>
      </c>
      <c r="Y15" s="22">
        <v>0.38531351351351356</v>
      </c>
    </row>
    <row r="16" spans="1:25" ht="10.5" customHeight="1">
      <c r="A16" s="35" t="s">
        <v>158</v>
      </c>
      <c r="B16" s="36" t="s">
        <v>151</v>
      </c>
      <c r="C16" s="36">
        <v>2.997719808288497</v>
      </c>
      <c r="D16" s="36">
        <v>4.252215513196609</v>
      </c>
      <c r="E16" s="36">
        <v>3.8030529764851826</v>
      </c>
      <c r="F16" s="36">
        <v>2.3561698236334596</v>
      </c>
      <c r="G16" s="36">
        <v>12.903031007969208</v>
      </c>
      <c r="H16" s="36" t="s">
        <v>151</v>
      </c>
      <c r="I16" s="29">
        <v>-0.1431138357467498</v>
      </c>
      <c r="J16" s="29">
        <v>0.04246250768491009</v>
      </c>
      <c r="K16" s="29">
        <v>0</v>
      </c>
      <c r="L16" s="36">
        <v>1.11153846153846</v>
      </c>
      <c r="M16" s="39">
        <v>0.00034285714285714285</v>
      </c>
      <c r="N16" s="29">
        <v>0.8347153846153847</v>
      </c>
      <c r="O16" s="45">
        <f t="shared" si="1"/>
        <v>68.36330000000001</v>
      </c>
      <c r="P16" s="19">
        <v>26.962494172485364</v>
      </c>
      <c r="Q16" s="19">
        <v>49.022716677246116</v>
      </c>
      <c r="R16" s="20">
        <v>-0.11280809994255671</v>
      </c>
      <c r="S16" s="21">
        <v>0.3858833333333333</v>
      </c>
      <c r="T16" s="20">
        <v>0.08673969541900714</v>
      </c>
      <c r="V16" s="24">
        <v>68363.3</v>
      </c>
      <c r="W16" s="23">
        <v>-0.1431138357467498</v>
      </c>
      <c r="X16" s="22">
        <v>0.32</v>
      </c>
      <c r="Y16" s="22">
        <v>0.4406052631578947</v>
      </c>
    </row>
    <row r="17" spans="1:25" ht="10.5" customHeight="1">
      <c r="A17" s="35" t="s">
        <v>159</v>
      </c>
      <c r="B17" s="36">
        <v>25.126416219439474</v>
      </c>
      <c r="C17" s="36">
        <v>1.1490439210049104</v>
      </c>
      <c r="D17" s="36">
        <v>1.7206733943774724</v>
      </c>
      <c r="E17" s="36">
        <v>1.9702879358198038</v>
      </c>
      <c r="F17" s="36">
        <v>1.5212816737254187</v>
      </c>
      <c r="G17" s="36">
        <v>5.1120869294216105</v>
      </c>
      <c r="H17" s="36">
        <f t="shared" si="0"/>
        <v>1.1435392522216168</v>
      </c>
      <c r="I17" s="29">
        <v>0.12625957308947353</v>
      </c>
      <c r="J17" s="29">
        <v>0.11538566874718537</v>
      </c>
      <c r="K17" s="29">
        <v>0.6267018698355907</v>
      </c>
      <c r="L17" s="36">
        <v>0.7133333333333333</v>
      </c>
      <c r="M17" s="39">
        <v>0.02234375</v>
      </c>
      <c r="N17" s="29">
        <v>0.40645625</v>
      </c>
      <c r="O17" s="45">
        <f t="shared" si="1"/>
        <v>58.991800000000005</v>
      </c>
      <c r="P17" s="19">
        <v>7.5058006157925385</v>
      </c>
      <c r="Q17" s="19">
        <v>12.91320536050329</v>
      </c>
      <c r="R17" s="20">
        <v>0.07363278853289547</v>
      </c>
      <c r="S17" s="21">
        <v>0.219725</v>
      </c>
      <c r="T17" s="20">
        <v>0.13324913112900494</v>
      </c>
      <c r="V17" s="24">
        <v>58991.8</v>
      </c>
      <c r="W17" s="23">
        <v>0.12625957308947353</v>
      </c>
      <c r="X17" s="22">
        <v>0.015</v>
      </c>
      <c r="Y17" s="22">
        <v>0.14025714285714286</v>
      </c>
    </row>
    <row r="18" spans="1:25" ht="10.5" customHeight="1">
      <c r="A18" s="35" t="s">
        <v>160</v>
      </c>
      <c r="B18" s="36">
        <v>11.224940805051302</v>
      </c>
      <c r="C18" s="36">
        <v>1.1167161053917292</v>
      </c>
      <c r="D18" s="36">
        <v>1.3715407433257722</v>
      </c>
      <c r="E18" s="36">
        <v>1.9432796392730805</v>
      </c>
      <c r="F18" s="36">
        <v>1.7069050749408359</v>
      </c>
      <c r="G18" s="36">
        <v>4.62738056692079</v>
      </c>
      <c r="H18" s="36">
        <f t="shared" si="0"/>
        <v>0.9210207840042095</v>
      </c>
      <c r="I18" s="29">
        <v>0.17873897399304658</v>
      </c>
      <c r="J18" s="29">
        <v>0.1797081702415386</v>
      </c>
      <c r="K18" s="29">
        <v>0.16704586512321318</v>
      </c>
      <c r="L18" s="36">
        <v>0.7666666666666667</v>
      </c>
      <c r="M18" s="39">
        <v>0.013015384615384618</v>
      </c>
      <c r="N18" s="29">
        <v>0.4197666666666667</v>
      </c>
      <c r="O18" s="45">
        <f t="shared" si="1"/>
        <v>12.7998</v>
      </c>
      <c r="P18" s="19">
        <v>5.981963470319635</v>
      </c>
      <c r="Q18" s="19">
        <v>9.200998526090407</v>
      </c>
      <c r="R18" s="20">
        <v>0.1027133135578433</v>
      </c>
      <c r="S18" s="21">
        <v>0.121875</v>
      </c>
      <c r="T18" s="20">
        <v>0.14906433681481665</v>
      </c>
      <c r="V18" s="24">
        <v>12799.8</v>
      </c>
      <c r="W18" s="23">
        <v>0.17873897399304658</v>
      </c>
      <c r="X18" s="22">
        <v>0.131</v>
      </c>
      <c r="Y18" s="22">
        <v>0.40356666666666663</v>
      </c>
    </row>
    <row r="19" spans="1:25" ht="10.5" customHeight="1">
      <c r="A19" s="35" t="s">
        <v>161</v>
      </c>
      <c r="B19" s="36">
        <v>17.16435659974724</v>
      </c>
      <c r="C19" s="36">
        <v>1.23984890841719</v>
      </c>
      <c r="D19" s="36">
        <v>1.6471062729346129</v>
      </c>
      <c r="E19" s="36">
        <v>3.1242109073905073</v>
      </c>
      <c r="F19" s="36">
        <v>2.111187417296193</v>
      </c>
      <c r="G19" s="36">
        <v>6.789277584834895</v>
      </c>
      <c r="H19" s="36">
        <f t="shared" si="0"/>
        <v>1.787953812473671</v>
      </c>
      <c r="I19" s="29">
        <v>0.18947650257562845</v>
      </c>
      <c r="J19" s="29">
        <v>0.1471747055365588</v>
      </c>
      <c r="K19" s="29">
        <v>0.5171631673814407</v>
      </c>
      <c r="L19" s="36">
        <v>0.8833333333333334</v>
      </c>
      <c r="M19" s="39">
        <v>0.018942857142857147</v>
      </c>
      <c r="N19" s="29">
        <v>0.515225</v>
      </c>
      <c r="O19" s="45">
        <f t="shared" si="1"/>
        <v>82.8472</v>
      </c>
      <c r="P19" s="19">
        <v>9.08440566886499</v>
      </c>
      <c r="Q19" s="19">
        <v>13.917890059543646</v>
      </c>
      <c r="R19" s="20">
        <v>0.07519410239986592</v>
      </c>
      <c r="S19" s="21">
        <v>0.096</v>
      </c>
      <c r="T19" s="20">
        <v>0.11834453828043962</v>
      </c>
      <c r="V19" s="24">
        <v>82847.2</v>
      </c>
      <c r="W19" s="23">
        <v>0.18947650257562845</v>
      </c>
      <c r="X19" s="22">
        <v>0.10909090909090909</v>
      </c>
      <c r="Y19" s="22">
        <v>0.5375642857142856</v>
      </c>
    </row>
    <row r="20" spans="1:25" ht="10.5" customHeight="1">
      <c r="A20" s="35" t="s">
        <v>162</v>
      </c>
      <c r="B20" s="36">
        <v>23.976332292513973</v>
      </c>
      <c r="C20" s="36">
        <v>2.018549424817615</v>
      </c>
      <c r="D20" s="36">
        <v>2.44634926245216</v>
      </c>
      <c r="E20" s="36">
        <v>4.0264918755163865</v>
      </c>
      <c r="F20" s="36">
        <v>2.727209072861066</v>
      </c>
      <c r="G20" s="36">
        <v>7.448818023750509</v>
      </c>
      <c r="H20" s="36">
        <f t="shared" si="0"/>
        <v>1.640408806818305</v>
      </c>
      <c r="I20" s="29">
        <v>0.15652767832553016</v>
      </c>
      <c r="J20" s="29">
        <v>0.16713209702920864</v>
      </c>
      <c r="K20" s="29">
        <v>0.4415922830678807</v>
      </c>
      <c r="L20" s="36">
        <v>0.7671875</v>
      </c>
      <c r="M20" s="39">
        <v>0.01514705882352941</v>
      </c>
      <c r="N20" s="29">
        <v>0.3972757575757575</v>
      </c>
      <c r="O20" s="45">
        <f t="shared" si="1"/>
        <v>182.7524</v>
      </c>
      <c r="P20" s="19">
        <v>10.237674607796913</v>
      </c>
      <c r="Q20" s="19">
        <v>15.753904143720725</v>
      </c>
      <c r="R20" s="20">
        <v>0.07847000933325234</v>
      </c>
      <c r="S20" s="21">
        <v>0.14616071428571428</v>
      </c>
      <c r="T20" s="20">
        <v>0.15528527025012015</v>
      </c>
      <c r="V20" s="24">
        <v>182752.4</v>
      </c>
      <c r="W20" s="23">
        <v>0.15652767832553016</v>
      </c>
      <c r="X20" s="22">
        <v>0.07846153846153846</v>
      </c>
      <c r="Y20" s="22">
        <v>0.4571375</v>
      </c>
    </row>
    <row r="21" spans="1:25" ht="10.5" customHeight="1">
      <c r="A21" s="35" t="s">
        <v>163</v>
      </c>
      <c r="B21" s="36">
        <v>17.96431880145054</v>
      </c>
      <c r="C21" s="36">
        <v>0.9314116085752986</v>
      </c>
      <c r="D21" s="36">
        <v>1.2775526280757177</v>
      </c>
      <c r="E21" s="36">
        <v>2.5449097979218456</v>
      </c>
      <c r="F21" s="36">
        <v>1.8478651750354116</v>
      </c>
      <c r="G21" s="36">
        <v>6.3768071810686875</v>
      </c>
      <c r="H21" s="36">
        <f t="shared" si="0"/>
        <v>1.529516291943201</v>
      </c>
      <c r="I21" s="29">
        <v>0.13998102587755315</v>
      </c>
      <c r="J21" s="29">
        <v>0.1381613872819753</v>
      </c>
      <c r="K21" s="29">
        <v>0.32314261626829716</v>
      </c>
      <c r="L21" s="36">
        <v>0.7602564102564107</v>
      </c>
      <c r="M21" s="39">
        <v>0.01590240963855422</v>
      </c>
      <c r="N21" s="29">
        <v>0.5224229729729729</v>
      </c>
      <c r="O21" s="45">
        <f t="shared" si="1"/>
        <v>67.86739999999999</v>
      </c>
      <c r="P21" s="19">
        <v>8.394974525063866</v>
      </c>
      <c r="Q21" s="19">
        <v>12.98470818054991</v>
      </c>
      <c r="R21" s="20">
        <v>0.05123165960109846</v>
      </c>
      <c r="S21" s="21">
        <v>0.11745098039215686</v>
      </c>
      <c r="T21" s="20">
        <v>0.0983890134696591</v>
      </c>
      <c r="V21" s="24">
        <v>67867.4</v>
      </c>
      <c r="W21" s="23">
        <v>0.13998102587755315</v>
      </c>
      <c r="X21" s="22">
        <v>0.17438596491228067</v>
      </c>
      <c r="Y21" s="22">
        <v>0.4185189873417721</v>
      </c>
    </row>
    <row r="22" spans="1:25" ht="10.5" customHeight="1">
      <c r="A22" s="35" t="s">
        <v>164</v>
      </c>
      <c r="B22" s="36">
        <v>75.76399061860572</v>
      </c>
      <c r="C22" s="36">
        <v>3.903486249441236</v>
      </c>
      <c r="D22" s="36">
        <v>3.901717471103898</v>
      </c>
      <c r="E22" s="36">
        <v>12.459916145652121</v>
      </c>
      <c r="F22" s="36">
        <v>12.91575700382951</v>
      </c>
      <c r="G22" s="36">
        <v>25.182316620052564</v>
      </c>
      <c r="H22" s="36">
        <f t="shared" si="0"/>
        <v>2.737639498749977</v>
      </c>
      <c r="I22" s="29">
        <v>0.18283481115199568</v>
      </c>
      <c r="J22" s="29">
        <v>0.2446888203844812</v>
      </c>
      <c r="K22" s="29">
        <v>0.09245015092505035</v>
      </c>
      <c r="L22" s="36">
        <v>1.1309090909090909</v>
      </c>
      <c r="M22" s="39">
        <v>0.0005904761904761904</v>
      </c>
      <c r="N22" s="29">
        <v>0.888355462184874</v>
      </c>
      <c r="O22" s="45">
        <f t="shared" si="1"/>
        <v>1418.1428</v>
      </c>
      <c r="P22" s="19">
        <v>34.14609335544124</v>
      </c>
      <c r="Q22" s="19">
        <v>51.18740384277933</v>
      </c>
      <c r="R22" s="20">
        <v>0.057279131168153405</v>
      </c>
      <c r="S22" s="21">
        <v>0.2767493333333334</v>
      </c>
      <c r="T22" s="20">
        <v>0.076224171928858</v>
      </c>
      <c r="V22" s="24">
        <v>1418142.8</v>
      </c>
      <c r="W22" s="23">
        <v>0.18283481115199568</v>
      </c>
      <c r="X22" s="22">
        <v>0.26454545454545453</v>
      </c>
      <c r="Y22" s="22">
        <v>0.3290944444444443</v>
      </c>
    </row>
    <row r="23" spans="1:25" ht="10.5" customHeight="1">
      <c r="A23" s="35" t="s">
        <v>165</v>
      </c>
      <c r="B23" s="36">
        <v>73.09484722213918</v>
      </c>
      <c r="C23" s="36">
        <v>7.284118402278204</v>
      </c>
      <c r="D23" s="36">
        <v>7.12933098602038</v>
      </c>
      <c r="E23" s="36">
        <v>12.557595564657756</v>
      </c>
      <c r="F23" s="36">
        <v>17.50604983602329</v>
      </c>
      <c r="G23" s="36">
        <v>25.25885976275176</v>
      </c>
      <c r="H23" s="36">
        <f t="shared" si="0"/>
        <v>2.2932627673516515</v>
      </c>
      <c r="I23" s="29">
        <v>0.19156479744955482</v>
      </c>
      <c r="J23" s="29">
        <v>0.3340359720699942</v>
      </c>
      <c r="K23" s="29">
        <v>0.04301578236254178</v>
      </c>
      <c r="L23" s="36">
        <v>1.0480707395498385</v>
      </c>
      <c r="M23" s="39">
        <v>0.0008837772397094431</v>
      </c>
      <c r="N23" s="29">
        <v>0.9109654676258994</v>
      </c>
      <c r="O23" s="45">
        <f t="shared" si="1"/>
        <v>1222.6502</v>
      </c>
      <c r="P23" s="19">
        <v>33.21524154577633</v>
      </c>
      <c r="Q23" s="19">
        <v>50.18702426301196</v>
      </c>
      <c r="R23" s="20">
        <v>0.11111845887585158</v>
      </c>
      <c r="S23" s="21">
        <v>0.318737339055794</v>
      </c>
      <c r="T23" s="20">
        <v>0.14205526409890626</v>
      </c>
      <c r="V23" s="24">
        <v>1222650.2</v>
      </c>
      <c r="W23" s="23">
        <v>0.19156479744955482</v>
      </c>
      <c r="X23" s="22">
        <v>0.306775956284153</v>
      </c>
      <c r="Y23" s="22">
        <v>0.33663086419753085</v>
      </c>
    </row>
    <row r="24" spans="1:25" ht="10.5" customHeight="1">
      <c r="A24" s="35" t="s">
        <v>166</v>
      </c>
      <c r="B24" s="36">
        <v>20.487371018607618</v>
      </c>
      <c r="C24" s="36">
        <v>0.9665319849277514</v>
      </c>
      <c r="D24" s="36">
        <v>1.2084332134247828</v>
      </c>
      <c r="E24" s="36">
        <v>3.070939022317686</v>
      </c>
      <c r="F24" s="36">
        <v>2.297092888514564</v>
      </c>
      <c r="G24" s="36">
        <v>7.415580935719791</v>
      </c>
      <c r="H24" s="36">
        <f t="shared" si="0"/>
        <v>1.6876569996171025</v>
      </c>
      <c r="I24" s="29">
        <v>0.167072022987488</v>
      </c>
      <c r="J24" s="29">
        <v>0.14232777125263024</v>
      </c>
      <c r="K24" s="29">
        <v>0.2224462255971493</v>
      </c>
      <c r="L24" s="36">
        <v>0.8067073170731708</v>
      </c>
      <c r="M24" s="39">
        <v>0.018601098901098904</v>
      </c>
      <c r="N24" s="29">
        <v>0.46992988505747113</v>
      </c>
      <c r="O24" s="45">
        <f t="shared" si="1"/>
        <v>215.02929999999998</v>
      </c>
      <c r="P24" s="19">
        <v>9.544100392969545</v>
      </c>
      <c r="Q24" s="19">
        <v>15.253220125871335</v>
      </c>
      <c r="R24" s="20">
        <v>0.05258341270551176</v>
      </c>
      <c r="S24" s="21">
        <v>0.1213953488372093</v>
      </c>
      <c r="T24" s="20">
        <v>0.07922479341756379</v>
      </c>
      <c r="V24" s="24">
        <v>215029.3</v>
      </c>
      <c r="W24" s="23">
        <v>0.167072022987488</v>
      </c>
      <c r="X24" s="22">
        <v>0.1544230769230769</v>
      </c>
      <c r="Y24" s="22">
        <v>0.4179463414634146</v>
      </c>
    </row>
    <row r="25" spans="1:25" ht="10.5" customHeight="1">
      <c r="A25" s="35" t="s">
        <v>167</v>
      </c>
      <c r="B25" s="36">
        <v>58.953432226197634</v>
      </c>
      <c r="C25" s="36">
        <v>9.230691529872969</v>
      </c>
      <c r="D25" s="36">
        <v>9.289994379317376</v>
      </c>
      <c r="E25" s="36">
        <v>14.347493568126806</v>
      </c>
      <c r="F25" s="36">
        <v>13.566528351640601</v>
      </c>
      <c r="G25" s="36">
        <v>27.18953369837601</v>
      </c>
      <c r="H25" s="36">
        <f t="shared" si="0"/>
        <v>2.0833579260492225</v>
      </c>
      <c r="I25" s="29">
        <v>0.2389198883825585</v>
      </c>
      <c r="J25" s="29">
        <v>0.2830385235427808</v>
      </c>
      <c r="K25" s="29">
        <v>0.4817887645252192</v>
      </c>
      <c r="L25" s="36">
        <v>0.8682870370370366</v>
      </c>
      <c r="M25" s="39">
        <v>0.0008110294117647059</v>
      </c>
      <c r="N25" s="29">
        <v>0.9559298429319376</v>
      </c>
      <c r="O25" s="45">
        <f t="shared" si="1"/>
        <v>1489.541</v>
      </c>
      <c r="P25" s="19">
        <v>32.6784622916342</v>
      </c>
      <c r="Q25" s="19">
        <v>46.71099461513339</v>
      </c>
      <c r="R25" s="20">
        <v>0.15371296592949174</v>
      </c>
      <c r="S25" s="21">
        <v>0.2829731343283582</v>
      </c>
      <c r="T25" s="20">
        <v>0.19888239280410466</v>
      </c>
      <c r="V25" s="24">
        <v>1489541</v>
      </c>
      <c r="W25" s="23">
        <v>0.2389198883825585</v>
      </c>
      <c r="X25" s="22">
        <v>0.268978102189781</v>
      </c>
      <c r="Y25" s="22">
        <v>0.3096494163424125</v>
      </c>
    </row>
    <row r="26" spans="1:25" ht="10.5" customHeight="1">
      <c r="A26" s="35" t="s">
        <v>168</v>
      </c>
      <c r="B26" s="36">
        <v>27.97780538769978</v>
      </c>
      <c r="C26" s="36">
        <v>0.7910576219872448</v>
      </c>
      <c r="D26" s="36">
        <v>0.8934649519204668</v>
      </c>
      <c r="E26" s="36">
        <v>4.380685837577816</v>
      </c>
      <c r="F26" s="36">
        <v>3.1855762014659668</v>
      </c>
      <c r="G26" s="36">
        <v>11.001693457710708</v>
      </c>
      <c r="H26" s="36">
        <f t="shared" si="0"/>
        <v>1.6687227357568761</v>
      </c>
      <c r="I26" s="29">
        <v>0.15651528013582344</v>
      </c>
      <c r="J26" s="29">
        <v>0.14094974360262044</v>
      </c>
      <c r="K26" s="29">
        <v>0.21441487547297683</v>
      </c>
      <c r="L26" s="36">
        <v>0.9</v>
      </c>
      <c r="M26" s="39">
        <v>0.0044399999999999995</v>
      </c>
      <c r="N26" s="29">
        <v>0.5438888888888889</v>
      </c>
      <c r="O26" s="45">
        <f t="shared" si="1"/>
        <v>49.5403</v>
      </c>
      <c r="P26" s="19">
        <v>13.51468354875597</v>
      </c>
      <c r="Q26" s="19">
        <v>22.40002798136349</v>
      </c>
      <c r="R26" s="20">
        <v>0.028263292529868072</v>
      </c>
      <c r="S26" s="21">
        <v>0.16765999999999998</v>
      </c>
      <c r="T26" s="20">
        <v>0.03988677838544743</v>
      </c>
      <c r="V26" s="24">
        <v>49540.3</v>
      </c>
      <c r="W26" s="23">
        <v>0.15651528013582344</v>
      </c>
      <c r="X26" s="22">
        <v>0.1</v>
      </c>
      <c r="Y26" s="22">
        <v>0.3494555555555556</v>
      </c>
    </row>
    <row r="27" spans="1:25" ht="10.5" customHeight="1">
      <c r="A27" s="35" t="s">
        <v>169</v>
      </c>
      <c r="B27" s="36">
        <v>46.1496850685439</v>
      </c>
      <c r="C27" s="36">
        <v>2.3679327782213604</v>
      </c>
      <c r="D27" s="36">
        <v>2.3515835899775674</v>
      </c>
      <c r="E27" s="36">
        <v>4.555055768879137</v>
      </c>
      <c r="F27" s="36">
        <v>4.939890504058901</v>
      </c>
      <c r="G27" s="36">
        <v>11.560366166173223</v>
      </c>
      <c r="H27" s="36">
        <f t="shared" si="0"/>
        <v>1.8275825712011888</v>
      </c>
      <c r="I27" s="29">
        <v>0.10780764307917352</v>
      </c>
      <c r="J27" s="29">
        <v>0.17798659773834238</v>
      </c>
      <c r="K27" s="29">
        <v>0.04590233419785105</v>
      </c>
      <c r="L27" s="36">
        <v>0.8304347826086959</v>
      </c>
      <c r="M27" s="39">
        <v>0.0005</v>
      </c>
      <c r="N27" s="29">
        <v>0.570655</v>
      </c>
      <c r="O27" s="45">
        <f t="shared" si="1"/>
        <v>12.4558</v>
      </c>
      <c r="P27" s="19">
        <v>16.03306706994436</v>
      </c>
      <c r="Q27" s="19">
        <v>26.240698968812374</v>
      </c>
      <c r="R27" s="20">
        <v>0.056043496445002096</v>
      </c>
      <c r="S27" s="21">
        <v>0.2525176470588235</v>
      </c>
      <c r="T27" s="20">
        <v>0.08961588991102996</v>
      </c>
      <c r="V27" s="24">
        <v>12455.8</v>
      </c>
      <c r="W27" s="23">
        <v>0.10780764307917352</v>
      </c>
      <c r="X27" s="22">
        <v>0.28</v>
      </c>
      <c r="Y27" s="22">
        <v>0.4248076923076924</v>
      </c>
    </row>
    <row r="28" spans="1:25" ht="10.5" customHeight="1">
      <c r="A28" s="35" t="s">
        <v>170</v>
      </c>
      <c r="B28" s="36">
        <v>13.656909275823404</v>
      </c>
      <c r="C28" s="36">
        <v>0.7843788192863477</v>
      </c>
      <c r="D28" s="36">
        <v>1.6193684248364448</v>
      </c>
      <c r="E28" s="36">
        <v>1.5658261002161715</v>
      </c>
      <c r="F28" s="36">
        <v>1.249539912293241</v>
      </c>
      <c r="G28" s="36">
        <v>5.514295489515051</v>
      </c>
      <c r="H28" s="36">
        <f t="shared" si="0"/>
        <v>1.5842014759955148</v>
      </c>
      <c r="I28" s="29">
        <v>0.11754276334476481</v>
      </c>
      <c r="J28" s="29">
        <v>0.10666433806537408</v>
      </c>
      <c r="K28" s="29">
        <v>0.7109188567554177</v>
      </c>
      <c r="L28" s="36">
        <v>0.54375</v>
      </c>
      <c r="M28" s="39">
        <v>0.05205142857142858</v>
      </c>
      <c r="N28" s="29">
        <v>0.27239090909090913</v>
      </c>
      <c r="O28" s="45">
        <f t="shared" si="1"/>
        <v>104.7403</v>
      </c>
      <c r="P28" s="19">
        <v>7.4887064526809715</v>
      </c>
      <c r="Q28" s="19">
        <v>11.364337369322248</v>
      </c>
      <c r="R28" s="20">
        <v>0.05888141340554531</v>
      </c>
      <c r="S28" s="21">
        <v>0.08620689655172414</v>
      </c>
      <c r="T28" s="20">
        <v>0.1424956310438205</v>
      </c>
      <c r="V28" s="24">
        <v>104740.3</v>
      </c>
      <c r="W28" s="23">
        <v>0.11754276334476481</v>
      </c>
      <c r="X28" s="22">
        <v>0.013043478260869566</v>
      </c>
      <c r="Y28" s="22">
        <v>0.37665624999999997</v>
      </c>
    </row>
    <row r="29" spans="1:25" ht="10.5" customHeight="1">
      <c r="A29" s="35" t="s">
        <v>171</v>
      </c>
      <c r="B29" s="36">
        <v>13.18947146120913</v>
      </c>
      <c r="C29" s="36">
        <v>1.0492947044219294</v>
      </c>
      <c r="D29" s="36">
        <v>1.9201428690344275</v>
      </c>
      <c r="E29" s="36">
        <v>1.7456929409971031</v>
      </c>
      <c r="F29" s="36">
        <v>1.3336072756591348</v>
      </c>
      <c r="G29" s="36">
        <v>5.2521075194448485</v>
      </c>
      <c r="H29" s="36">
        <f t="shared" si="0"/>
        <v>1.6413564485060248</v>
      </c>
      <c r="I29" s="29">
        <v>0.1346546729684403</v>
      </c>
      <c r="J29" s="29">
        <v>0.11680111479737441</v>
      </c>
      <c r="K29" s="29">
        <v>0.7059868114884713</v>
      </c>
      <c r="L29" s="36">
        <v>0.5318181818181817</v>
      </c>
      <c r="M29" s="39">
        <v>0.04827777777777777</v>
      </c>
      <c r="N29" s="29">
        <v>0.300659375</v>
      </c>
      <c r="O29" s="45">
        <f t="shared" si="1"/>
        <v>137.4</v>
      </c>
      <c r="P29" s="19">
        <v>7.112895152817063</v>
      </c>
      <c r="Q29" s="19">
        <v>11.16865880295061</v>
      </c>
      <c r="R29" s="20">
        <v>0.08093773650178586</v>
      </c>
      <c r="S29" s="21">
        <v>0.08035714285714286</v>
      </c>
      <c r="T29" s="20">
        <v>0.1719224217438849</v>
      </c>
      <c r="V29" s="24">
        <v>137400</v>
      </c>
      <c r="W29" s="23">
        <v>0.1346546729684403</v>
      </c>
      <c r="X29" s="22">
        <v>0.014285714285714285</v>
      </c>
      <c r="Y29" s="22">
        <v>0.42143714285714284</v>
      </c>
    </row>
    <row r="30" spans="1:25" ht="10.5" customHeight="1">
      <c r="A30" s="35" t="s">
        <v>172</v>
      </c>
      <c r="B30" s="36">
        <v>13.297452054794519</v>
      </c>
      <c r="C30" s="36">
        <v>0.7613825321427898</v>
      </c>
      <c r="D30" s="36">
        <v>1.4952923127121676</v>
      </c>
      <c r="E30" s="36">
        <v>1.6528868486115744</v>
      </c>
      <c r="F30" s="36">
        <v>1.2926107636909936</v>
      </c>
      <c r="G30" s="36">
        <v>4.7385215748657785</v>
      </c>
      <c r="H30" s="36">
        <f t="shared" si="0"/>
        <v>1.8795766602769337</v>
      </c>
      <c r="I30" s="29">
        <v>0.1286668800784629</v>
      </c>
      <c r="J30" s="29">
        <v>0.11868582490354386</v>
      </c>
      <c r="K30" s="29">
        <v>0.6507046931506849</v>
      </c>
      <c r="L30" s="36">
        <v>0.540625</v>
      </c>
      <c r="M30" s="39">
        <v>0.04636470588235295</v>
      </c>
      <c r="N30" s="29">
        <v>0.31798571428571426</v>
      </c>
      <c r="O30" s="45">
        <f t="shared" si="1"/>
        <v>48.5357</v>
      </c>
      <c r="P30" s="19">
        <v>6.891722278054529</v>
      </c>
      <c r="Q30" s="19">
        <v>10.546872926721422</v>
      </c>
      <c r="R30" s="20">
        <v>0.05926885741715662</v>
      </c>
      <c r="S30" s="21">
        <v>0.07074705882352941</v>
      </c>
      <c r="T30" s="20">
        <v>0.14177589159377413</v>
      </c>
      <c r="V30" s="24">
        <v>48535.7</v>
      </c>
      <c r="W30" s="23">
        <v>0.1286668800784629</v>
      </c>
      <c r="X30" s="22">
        <v>0.005</v>
      </c>
      <c r="Y30" s="22">
        <v>0.49644705882352935</v>
      </c>
    </row>
    <row r="31" spans="1:25" ht="10.5" customHeight="1">
      <c r="A31" s="35" t="s">
        <v>173</v>
      </c>
      <c r="B31" s="36">
        <v>43.83031860364735</v>
      </c>
      <c r="C31" s="36">
        <v>4.269675478044919</v>
      </c>
      <c r="D31" s="36">
        <v>4.360059392215284</v>
      </c>
      <c r="E31" s="36">
        <v>9.510596013890941</v>
      </c>
      <c r="F31" s="36">
        <v>8.156898263480715</v>
      </c>
      <c r="G31" s="36">
        <v>23.850121923028397</v>
      </c>
      <c r="H31" s="36">
        <f t="shared" si="0"/>
        <v>2.2269668346584166</v>
      </c>
      <c r="I31" s="29">
        <v>0.22891663239785576</v>
      </c>
      <c r="J31" s="29">
        <v>0.17860112216380444</v>
      </c>
      <c r="K31" s="29">
        <v>0.40867069102730125</v>
      </c>
      <c r="L31" s="36">
        <v>0.8602409638554214</v>
      </c>
      <c r="M31" s="39">
        <v>0.00676896551724138</v>
      </c>
      <c r="N31" s="29">
        <v>0.7648917808219181</v>
      </c>
      <c r="O31" s="45">
        <f t="shared" si="1"/>
        <v>649.8809</v>
      </c>
      <c r="P31" s="19">
        <v>29.6625149234145</v>
      </c>
      <c r="Q31" s="19">
        <v>45.2646865784103</v>
      </c>
      <c r="R31" s="20">
        <v>0.10276955623371888</v>
      </c>
      <c r="S31" s="21">
        <v>0.1968162162162162</v>
      </c>
      <c r="T31" s="20">
        <v>0.09632364038713753</v>
      </c>
      <c r="V31" s="24">
        <v>649880.9</v>
      </c>
      <c r="W31" s="23">
        <v>0.22891663239785576</v>
      </c>
      <c r="X31" s="22">
        <v>0.2598076923076923</v>
      </c>
      <c r="Y31" s="22">
        <v>0.3624926829268292</v>
      </c>
    </row>
    <row r="32" spans="1:25" ht="10.5" customHeight="1">
      <c r="A32" s="35" t="s">
        <v>174</v>
      </c>
      <c r="B32" s="36">
        <v>110.77876294812225</v>
      </c>
      <c r="C32" s="36">
        <v>2.801760561482192</v>
      </c>
      <c r="D32" s="36">
        <v>2.867402659709232</v>
      </c>
      <c r="E32" s="36">
        <v>8.190381791020314</v>
      </c>
      <c r="F32" s="36">
        <v>7.260383944153577</v>
      </c>
      <c r="G32" s="36">
        <v>27.786164219354795</v>
      </c>
      <c r="H32" s="36">
        <f t="shared" si="0"/>
        <v>4.4865461673678615</v>
      </c>
      <c r="I32" s="29">
        <v>0.10899040007059697</v>
      </c>
      <c r="J32" s="29">
        <v>0.12394804904661348</v>
      </c>
      <c r="K32" s="29">
        <v>0.09166703184278956</v>
      </c>
      <c r="L32" s="36">
        <v>0.9461538461538462</v>
      </c>
      <c r="M32" s="39">
        <v>0.0018539007092198579</v>
      </c>
      <c r="N32" s="29">
        <v>0.7541566929133855</v>
      </c>
      <c r="O32" s="45">
        <f t="shared" si="1"/>
        <v>259.8759</v>
      </c>
      <c r="P32" s="19">
        <v>38.17198030438939</v>
      </c>
      <c r="Q32" s="19">
        <v>56.73948891990222</v>
      </c>
      <c r="R32" s="20">
        <v>0.03728336630567789</v>
      </c>
      <c r="S32" s="21">
        <v>0.24691323529411766</v>
      </c>
      <c r="T32" s="20">
        <v>0.0505362793055305</v>
      </c>
      <c r="V32" s="24">
        <v>259875.9</v>
      </c>
      <c r="W32" s="23">
        <v>0.10899040007059697</v>
      </c>
      <c r="X32" s="22">
        <v>0.19766233766233768</v>
      </c>
      <c r="Y32" s="22">
        <v>0.3957264705882352</v>
      </c>
    </row>
    <row r="33" spans="1:25" ht="10.5" customHeight="1">
      <c r="A33" s="35" t="s">
        <v>175</v>
      </c>
      <c r="B33" s="36">
        <v>125.79883166035872</v>
      </c>
      <c r="C33" s="36">
        <v>2.766109992455861</v>
      </c>
      <c r="D33" s="36">
        <v>3.302108378697668</v>
      </c>
      <c r="E33" s="36">
        <v>2.8040299153450023</v>
      </c>
      <c r="F33" s="36">
        <v>2.2259799998455216</v>
      </c>
      <c r="G33" s="36">
        <v>11.091822868382799</v>
      </c>
      <c r="H33" s="36">
        <f t="shared" si="0"/>
        <v>5.744730731985442</v>
      </c>
      <c r="I33" s="29">
        <v>0.02536440528763626</v>
      </c>
      <c r="J33" s="29">
        <v>0.07863419543909497</v>
      </c>
      <c r="K33" s="29">
        <v>0.17941788300148098</v>
      </c>
      <c r="L33" s="36">
        <v>0.865909090909091</v>
      </c>
      <c r="M33" s="39">
        <v>0.0015791208791208792</v>
      </c>
      <c r="N33" s="29">
        <v>0.6998316666666669</v>
      </c>
      <c r="O33" s="45">
        <f t="shared" si="1"/>
        <v>305.79179999999997</v>
      </c>
      <c r="P33" s="19">
        <v>15.721882837987941</v>
      </c>
      <c r="Q33" s="19">
        <v>27.582250592961298</v>
      </c>
      <c r="R33" s="20">
        <v>0.02502139315093524</v>
      </c>
      <c r="S33" s="21">
        <v>0.21898125000000002</v>
      </c>
      <c r="T33" s="20">
        <v>0.11971859829089986</v>
      </c>
      <c r="V33" s="24">
        <v>305791.8</v>
      </c>
      <c r="W33" s="23">
        <v>0.02536440528763626</v>
      </c>
      <c r="X33" s="22">
        <v>0.33615384615384614</v>
      </c>
      <c r="Y33" s="22">
        <v>0.37333924050632894</v>
      </c>
    </row>
    <row r="34" spans="1:25" ht="10.5" customHeight="1">
      <c r="A34" s="35" t="s">
        <v>176</v>
      </c>
      <c r="B34" s="36">
        <v>12.488631117266852</v>
      </c>
      <c r="C34" s="36">
        <v>0.7423646249635512</v>
      </c>
      <c r="D34" s="36">
        <v>1.6533026877755101</v>
      </c>
      <c r="E34" s="36">
        <v>1.946472741664193</v>
      </c>
      <c r="F34" s="36">
        <v>1.2973773624973455</v>
      </c>
      <c r="G34" s="36">
        <v>5.134774513154318</v>
      </c>
      <c r="H34" s="36">
        <f t="shared" si="0"/>
        <v>0.6556319220355027</v>
      </c>
      <c r="I34" s="29">
        <v>0.14743157307716523</v>
      </c>
      <c r="J34" s="29">
        <v>0.10777067565433214</v>
      </c>
      <c r="K34" s="29">
        <v>0.029439958448753464</v>
      </c>
      <c r="L34" s="36">
        <v>0.7130952380952378</v>
      </c>
      <c r="M34" s="39">
        <v>0.003039622641509434</v>
      </c>
      <c r="N34" s="29">
        <v>0.7340809523809524</v>
      </c>
      <c r="O34" s="45">
        <f t="shared" si="1"/>
        <v>21.6403</v>
      </c>
      <c r="P34" s="19">
        <v>7.06311150985524</v>
      </c>
      <c r="Q34" s="19">
        <v>11.87077564681553</v>
      </c>
      <c r="R34" s="20">
        <v>0.0562288811512667</v>
      </c>
      <c r="S34" s="21">
        <v>0.19048235294117646</v>
      </c>
      <c r="T34" s="20">
        <v>0.13927503450198112</v>
      </c>
      <c r="V34" s="24">
        <v>21640.3</v>
      </c>
      <c r="W34" s="23">
        <v>0.14743157307716523</v>
      </c>
      <c r="X34" s="22">
        <v>0.33888888888888885</v>
      </c>
      <c r="Y34" s="22">
        <v>0.3019</v>
      </c>
    </row>
    <row r="35" spans="1:25" ht="10.5" customHeight="1">
      <c r="A35" s="35" t="s">
        <v>177</v>
      </c>
      <c r="B35" s="36">
        <v>21.26244097348349</v>
      </c>
      <c r="C35" s="36">
        <v>5.713867265752599</v>
      </c>
      <c r="D35" s="36">
        <v>7.628584936310702</v>
      </c>
      <c r="E35" s="36">
        <v>3.563746884350925</v>
      </c>
      <c r="F35" s="36">
        <v>2.3923922698952063</v>
      </c>
      <c r="G35" s="36">
        <v>7.987703497221697</v>
      </c>
      <c r="H35" s="36">
        <f t="shared" si="0"/>
        <v>1.3190099859481073</v>
      </c>
      <c r="I35" s="29">
        <v>0.17723602058350213</v>
      </c>
      <c r="J35" s="29">
        <v>0.17354124515987193</v>
      </c>
      <c r="K35" s="29">
        <v>0.18865668687076786</v>
      </c>
      <c r="L35" s="36">
        <v>0.9472789115646258</v>
      </c>
      <c r="M35" s="39">
        <v>0.01358010752688172</v>
      </c>
      <c r="N35" s="29">
        <v>0.48767669172932343</v>
      </c>
      <c r="O35" s="45">
        <f t="shared" si="1"/>
        <v>784.3757000000005</v>
      </c>
      <c r="P35" s="19">
        <v>8.31196807303093</v>
      </c>
      <c r="Q35" s="19">
        <v>12.49508988288579</v>
      </c>
      <c r="R35" s="20">
        <v>0.28416807623776374</v>
      </c>
      <c r="S35" s="21">
        <v>0.1612</v>
      </c>
      <c r="T35" s="20">
        <v>0.6105266154795239</v>
      </c>
      <c r="V35" s="24">
        <v>784375.7000000005</v>
      </c>
      <c r="W35" s="23">
        <v>0.17723602058350213</v>
      </c>
      <c r="X35" s="22">
        <v>0.23918604651162792</v>
      </c>
      <c r="Y35" s="22">
        <v>0.38764335260115623</v>
      </c>
    </row>
    <row r="36" spans="1:25" ht="10.5" customHeight="1">
      <c r="A36" s="35" t="s">
        <v>178</v>
      </c>
      <c r="B36" s="36">
        <v>13.995495827266394</v>
      </c>
      <c r="C36" s="36">
        <v>0.7876191633132431</v>
      </c>
      <c r="D36" s="36">
        <v>0.876309604772686</v>
      </c>
      <c r="E36" s="36">
        <v>2.3087564150373807</v>
      </c>
      <c r="F36" s="36">
        <v>2.406735053715903</v>
      </c>
      <c r="G36" s="36">
        <v>5.3176502526969145</v>
      </c>
      <c r="H36" s="36">
        <f t="shared" si="0"/>
        <v>1.055392170005718</v>
      </c>
      <c r="I36" s="29">
        <v>0.15016164352066036</v>
      </c>
      <c r="J36" s="29">
        <v>0.19917372839195788</v>
      </c>
      <c r="K36" s="29">
        <v>0.42026399324657376</v>
      </c>
      <c r="L36" s="36">
        <v>0.6797619047619048</v>
      </c>
      <c r="M36" s="39">
        <v>0.016086021505376347</v>
      </c>
      <c r="N36" s="29">
        <v>0.41755733333333317</v>
      </c>
      <c r="O36" s="45">
        <f t="shared" si="1"/>
        <v>247.02470000000002</v>
      </c>
      <c r="P36" s="19">
        <v>6.618675745747808</v>
      </c>
      <c r="Q36" s="19">
        <v>10.23585140502606</v>
      </c>
      <c r="R36" s="20">
        <v>0.05122679346386098</v>
      </c>
      <c r="S36" s="21">
        <v>0.13260943396226416</v>
      </c>
      <c r="T36" s="20">
        <v>0.08561179428048322</v>
      </c>
      <c r="V36" s="24">
        <v>247024.7</v>
      </c>
      <c r="W36" s="23">
        <v>0.15016164352066036</v>
      </c>
      <c r="X36" s="22">
        <v>0.25423076923076926</v>
      </c>
      <c r="Y36" s="22">
        <v>0.3482686046511628</v>
      </c>
    </row>
    <row r="37" spans="1:25" ht="10.5" customHeight="1">
      <c r="A37" s="35" t="s">
        <v>179</v>
      </c>
      <c r="B37" s="36">
        <v>27.071564074049846</v>
      </c>
      <c r="C37" s="36">
        <v>0.31866433609511197</v>
      </c>
      <c r="D37" s="36">
        <v>0.4209520436135153</v>
      </c>
      <c r="E37" s="36">
        <v>3.518714076794885</v>
      </c>
      <c r="F37" s="36">
        <v>2.257507456548387</v>
      </c>
      <c r="G37" s="36">
        <v>8.601158691473831</v>
      </c>
      <c r="H37" s="36">
        <f t="shared" si="0"/>
        <v>2.0303673055537383</v>
      </c>
      <c r="I37" s="29">
        <v>0.15115804509743902</v>
      </c>
      <c r="J37" s="29">
        <v>0.11481007613465309</v>
      </c>
      <c r="K37" s="29">
        <v>0.24350926277229018</v>
      </c>
      <c r="L37" s="36">
        <v>0.69</v>
      </c>
      <c r="M37" s="39">
        <v>0.009986956521739131</v>
      </c>
      <c r="N37" s="29">
        <v>0.5792300000000001</v>
      </c>
      <c r="O37" s="45">
        <f t="shared" si="1"/>
        <v>41.3843</v>
      </c>
      <c r="P37" s="19">
        <v>11.369285791724423</v>
      </c>
      <c r="Q37" s="19">
        <v>19.01218359820138</v>
      </c>
      <c r="R37" s="20">
        <v>0.01368928450426587</v>
      </c>
      <c r="S37" s="21">
        <v>0.13333333333333333</v>
      </c>
      <c r="T37" s="20">
        <v>0.022141172866295005</v>
      </c>
      <c r="V37" s="24">
        <v>41384.3</v>
      </c>
      <c r="W37" s="23">
        <v>0.15115804509743902</v>
      </c>
      <c r="X37" s="22">
        <v>0.16777777777777778</v>
      </c>
      <c r="Y37" s="22">
        <v>0.24212631578947366</v>
      </c>
    </row>
    <row r="38" spans="1:25" ht="10.5" customHeight="1">
      <c r="A38" s="35" t="s">
        <v>535</v>
      </c>
      <c r="B38" s="36">
        <v>342.64699882306786</v>
      </c>
      <c r="C38" s="36">
        <v>2.552105893697221</v>
      </c>
      <c r="D38" s="36">
        <v>2.6673161324255616</v>
      </c>
      <c r="E38" s="36">
        <v>3.226235796220599</v>
      </c>
      <c r="F38" s="36">
        <v>3.348871476447096</v>
      </c>
      <c r="G38" s="36">
        <v>8.870266719528596</v>
      </c>
      <c r="H38" s="36">
        <f t="shared" si="0"/>
        <v>20.215162172452384</v>
      </c>
      <c r="I38" s="29">
        <v>0.02756573022626313</v>
      </c>
      <c r="J38" s="29">
        <v>0.11806827173597859</v>
      </c>
      <c r="K38" s="29">
        <v>1.2264009101608473</v>
      </c>
      <c r="L38" s="36">
        <v>0.889230769230769</v>
      </c>
      <c r="M38" s="39">
        <v>0.014984615384615384</v>
      </c>
      <c r="N38" s="29">
        <v>0.42573846153846157</v>
      </c>
      <c r="O38" s="45">
        <f t="shared" si="1"/>
        <v>436.7036</v>
      </c>
      <c r="P38" s="19">
        <v>14.23187953888513</v>
      </c>
      <c r="Q38" s="19">
        <v>24.92812063445067</v>
      </c>
      <c r="R38" s="20">
        <v>0.021805803114864273</v>
      </c>
      <c r="S38" s="21">
        <v>0.16949999999999998</v>
      </c>
      <c r="T38" s="20">
        <v>0.10700028981484187</v>
      </c>
      <c r="V38" s="24">
        <v>436703.6</v>
      </c>
      <c r="W38" s="23">
        <v>0.02756573022626313</v>
      </c>
      <c r="X38" s="22">
        <v>0.14333333333333334</v>
      </c>
      <c r="Y38" s="22">
        <v>0.02952307692307692</v>
      </c>
    </row>
    <row r="39" spans="1:25" ht="10.5" customHeight="1">
      <c r="A39" s="35" t="s">
        <v>536</v>
      </c>
      <c r="B39" s="36">
        <v>82.32714082437192</v>
      </c>
      <c r="C39" s="36">
        <v>9.899787602159659</v>
      </c>
      <c r="D39" s="36">
        <v>10.569331681724137</v>
      </c>
      <c r="E39" s="36">
        <v>10.779929858170803</v>
      </c>
      <c r="F39" s="36">
        <v>6.758345539941932</v>
      </c>
      <c r="G39" s="36">
        <v>17.2813092787666</v>
      </c>
      <c r="H39" s="36">
        <f t="shared" si="0"/>
        <v>5.180134703555987</v>
      </c>
      <c r="I39" s="29">
        <v>0.10263847391123472</v>
      </c>
      <c r="J39" s="29">
        <v>0.1908002136774785</v>
      </c>
      <c r="K39" s="29">
        <v>0.4981119256339079</v>
      </c>
      <c r="L39" s="36">
        <v>1.090625</v>
      </c>
      <c r="M39" s="39">
        <v>0.01225</v>
      </c>
      <c r="N39" s="29">
        <v>0.45691875000000004</v>
      </c>
      <c r="O39" s="45">
        <f t="shared" si="1"/>
        <v>1764.6411</v>
      </c>
      <c r="P39" s="19">
        <v>24.52457420164436</v>
      </c>
      <c r="Q39" s="19">
        <v>34.885596303903775</v>
      </c>
      <c r="R39" s="20">
        <v>0.09425841400636407</v>
      </c>
      <c r="S39" s="21">
        <v>0.15892857142857142</v>
      </c>
      <c r="T39" s="20">
        <v>0.3029712202609363</v>
      </c>
      <c r="V39" s="24">
        <v>1764641.1</v>
      </c>
      <c r="W39" s="23">
        <v>0.10263847391123472</v>
      </c>
      <c r="X39" s="22">
        <v>0.03</v>
      </c>
      <c r="Y39" s="22">
        <v>0.11522666666666664</v>
      </c>
    </row>
    <row r="40" spans="1:25" ht="10.5" customHeight="1">
      <c r="A40" s="35" t="s">
        <v>537</v>
      </c>
      <c r="B40" s="36">
        <v>9.880890430760335</v>
      </c>
      <c r="C40" s="36">
        <v>0.5363139361909126</v>
      </c>
      <c r="D40" s="36">
        <v>0.6696658904462116</v>
      </c>
      <c r="E40" s="36">
        <v>1.805455774838355</v>
      </c>
      <c r="F40" s="36">
        <v>1.6082847830366842</v>
      </c>
      <c r="G40" s="36">
        <v>4.3481106237623806</v>
      </c>
      <c r="H40" s="36">
        <f t="shared" si="0"/>
        <v>0.6647181254423579</v>
      </c>
      <c r="I40" s="29">
        <v>0.17401639690656295</v>
      </c>
      <c r="J40" s="29">
        <v>0.18216982005468738</v>
      </c>
      <c r="K40" s="29">
        <v>0.15147040185024568</v>
      </c>
      <c r="L40" s="36">
        <v>0.8266666666666667</v>
      </c>
      <c r="M40" s="39">
        <v>0.012424999999999999</v>
      </c>
      <c r="N40" s="29">
        <v>0.42038799999999993</v>
      </c>
      <c r="O40" s="45">
        <f t="shared" si="1"/>
        <v>17.089</v>
      </c>
      <c r="P40" s="19">
        <v>5.371397170734394</v>
      </c>
      <c r="Q40" s="19">
        <v>8.540940007528055</v>
      </c>
      <c r="R40" s="20">
        <v>0.0516918886008574</v>
      </c>
      <c r="S40" s="21">
        <v>0.1486478260869565</v>
      </c>
      <c r="T40" s="20">
        <v>0.07840657935261956</v>
      </c>
      <c r="V40" s="24">
        <v>17089</v>
      </c>
      <c r="W40" s="23">
        <v>0.17401639690656295</v>
      </c>
      <c r="X40" s="22">
        <v>0.1858823529411765</v>
      </c>
      <c r="Y40" s="22">
        <v>0.4070342857142856</v>
      </c>
    </row>
    <row r="41" spans="1:25" ht="10.5" customHeight="1">
      <c r="A41" s="35" t="s">
        <v>538</v>
      </c>
      <c r="B41" s="36">
        <v>117.50631458094145</v>
      </c>
      <c r="C41" s="36">
        <v>4.136554084093389</v>
      </c>
      <c r="D41" s="36">
        <v>4.471378339418271</v>
      </c>
      <c r="E41" s="36">
        <v>2.5089598705660285</v>
      </c>
      <c r="F41" s="36">
        <v>2.4031120951966964</v>
      </c>
      <c r="G41" s="36">
        <v>8.673276402397585</v>
      </c>
      <c r="H41" s="36">
        <f t="shared" si="0"/>
        <v>8.664060061267572</v>
      </c>
      <c r="I41" s="29">
        <v>0.026336217815148024</v>
      </c>
      <c r="J41" s="29">
        <v>0.1104727384225479</v>
      </c>
      <c r="K41" s="29">
        <v>0.7460701875239188</v>
      </c>
      <c r="L41" s="36">
        <v>0.6365517241379312</v>
      </c>
      <c r="M41" s="39">
        <v>0.0070483870967741925</v>
      </c>
      <c r="N41" s="29">
        <v>0.6740166666666668</v>
      </c>
      <c r="O41" s="45">
        <f t="shared" si="1"/>
        <v>30.7044</v>
      </c>
      <c r="P41" s="19">
        <v>14.269233733760569</v>
      </c>
      <c r="Q41" s="19">
        <v>20.405441498738302</v>
      </c>
      <c r="R41" s="20">
        <v>0.043420857639403454</v>
      </c>
      <c r="S41" s="21">
        <v>0.135625</v>
      </c>
      <c r="T41" s="20">
        <v>0.21912676281445528</v>
      </c>
      <c r="V41" s="24">
        <v>30704.4</v>
      </c>
      <c r="W41" s="23">
        <v>0.026336217815148024</v>
      </c>
      <c r="X41" s="22">
        <v>0.09157894736842104</v>
      </c>
      <c r="Y41" s="22">
        <v>0.16200333333333333</v>
      </c>
    </row>
    <row r="42" spans="1:25" ht="10.5" customHeight="1">
      <c r="A42" s="35" t="s">
        <v>539</v>
      </c>
      <c r="B42" s="36">
        <v>20.744415319306878</v>
      </c>
      <c r="C42" s="36">
        <v>0.4188491508697385</v>
      </c>
      <c r="D42" s="36">
        <v>0.5692907997734966</v>
      </c>
      <c r="E42" s="36">
        <v>3.2263768377378916</v>
      </c>
      <c r="F42" s="36">
        <v>2.071276016163696</v>
      </c>
      <c r="G42" s="36">
        <v>6.333364597011193</v>
      </c>
      <c r="H42" s="36">
        <f t="shared" si="0"/>
        <v>1.5870044506573568</v>
      </c>
      <c r="I42" s="29">
        <v>0.1493460809957608</v>
      </c>
      <c r="J42" s="29">
        <v>0.14482565404190278</v>
      </c>
      <c r="K42" s="29">
        <v>0.15141789417523027</v>
      </c>
      <c r="L42" s="36">
        <v>0.7096153846153848</v>
      </c>
      <c r="M42" s="39">
        <v>0.014351851851851852</v>
      </c>
      <c r="N42" s="29">
        <v>0.4297199999999999</v>
      </c>
      <c r="O42" s="45">
        <f t="shared" si="1"/>
        <v>89.42710000000001</v>
      </c>
      <c r="P42" s="19">
        <v>8.606770851773437</v>
      </c>
      <c r="Q42" s="19">
        <v>14.025700375372846</v>
      </c>
      <c r="R42" s="20">
        <v>0.019388150348443395</v>
      </c>
      <c r="S42" s="21">
        <v>0.1307142857142857</v>
      </c>
      <c r="T42" s="20">
        <v>0.040589117444223395</v>
      </c>
      <c r="V42" s="24">
        <v>89427.1</v>
      </c>
      <c r="W42" s="23">
        <v>0.1493460809957608</v>
      </c>
      <c r="X42" s="22">
        <v>0.20533333333333334</v>
      </c>
      <c r="Y42" s="22">
        <v>0.38195</v>
      </c>
    </row>
    <row r="43" spans="1:25" ht="10.5" customHeight="1">
      <c r="A43" s="35" t="s">
        <v>540</v>
      </c>
      <c r="B43" s="36">
        <v>34.7758918296893</v>
      </c>
      <c r="C43" s="36">
        <v>1.8955184093332498</v>
      </c>
      <c r="D43" s="36">
        <v>2.041303393338769</v>
      </c>
      <c r="E43" s="36">
        <v>3.816410936414725</v>
      </c>
      <c r="F43" s="36">
        <v>3.387615630567963</v>
      </c>
      <c r="G43" s="36">
        <v>9.59527548442199</v>
      </c>
      <c r="H43" s="36">
        <f t="shared" si="0"/>
        <v>1.5886253659224103</v>
      </c>
      <c r="I43" s="29">
        <v>0.10614384037380817</v>
      </c>
      <c r="J43" s="29">
        <v>0.15543561808962442</v>
      </c>
      <c r="K43" s="29">
        <v>0.14061395281933256</v>
      </c>
      <c r="L43" s="36">
        <v>0.8407407407407409</v>
      </c>
      <c r="M43" s="39">
        <v>0.0006419354838709677</v>
      </c>
      <c r="N43" s="29">
        <v>0.9794047619047619</v>
      </c>
      <c r="O43" s="45">
        <f t="shared" si="1"/>
        <v>12.0881</v>
      </c>
      <c r="P43" s="19">
        <v>12.861043048196622</v>
      </c>
      <c r="Q43" s="19">
        <v>20.44139292428602</v>
      </c>
      <c r="R43" s="20">
        <v>0.05271906165715361</v>
      </c>
      <c r="S43" s="21">
        <v>0.21890555555555558</v>
      </c>
      <c r="T43" s="20">
        <v>0.09986126683732674</v>
      </c>
      <c r="V43" s="24">
        <v>12088.1</v>
      </c>
      <c r="W43" s="23">
        <v>0.10614384037380817</v>
      </c>
      <c r="X43" s="22">
        <v>0.33545454545454545</v>
      </c>
      <c r="Y43" s="22">
        <v>0.36371000000000003</v>
      </c>
    </row>
    <row r="44" spans="1:25" ht="10.5" customHeight="1">
      <c r="A44" s="35" t="s">
        <v>541</v>
      </c>
      <c r="B44" s="36">
        <v>10.297985347985348</v>
      </c>
      <c r="C44" s="36">
        <v>0.4803058130098663</v>
      </c>
      <c r="D44" s="36">
        <v>0.6157006791098962</v>
      </c>
      <c r="E44" s="36">
        <v>2.6107770529101755</v>
      </c>
      <c r="F44" s="36">
        <v>2.0447487729528038</v>
      </c>
      <c r="G44" s="36">
        <v>3.7234735410944997</v>
      </c>
      <c r="H44" s="36">
        <f t="shared" si="0"/>
        <v>0.6396264191295247</v>
      </c>
      <c r="I44" s="29">
        <v>0.26879947995263853</v>
      </c>
      <c r="J44" s="29">
        <v>0.2647265917510331</v>
      </c>
      <c r="K44" s="29">
        <v>0.2256054304029304</v>
      </c>
      <c r="L44" s="36">
        <v>0.931818181818182</v>
      </c>
      <c r="M44" s="39">
        <v>0.014791666666666668</v>
      </c>
      <c r="N44" s="29">
        <v>0.4315181818181818</v>
      </c>
      <c r="O44" s="45">
        <f t="shared" si="1"/>
        <v>11.2454</v>
      </c>
      <c r="P44" s="19">
        <v>4.733666752205248</v>
      </c>
      <c r="Q44" s="19">
        <v>7.28256423416192</v>
      </c>
      <c r="R44" s="20">
        <v>0.049451159612181265</v>
      </c>
      <c r="S44" s="21">
        <v>0.161</v>
      </c>
      <c r="T44" s="20">
        <v>0.08454449000555246</v>
      </c>
      <c r="V44" s="24">
        <v>11245.4</v>
      </c>
      <c r="W44" s="23">
        <v>0.26879947995263853</v>
      </c>
      <c r="X44" s="22">
        <v>0.13666666666666666</v>
      </c>
      <c r="Y44" s="22">
        <v>0.3581818181818182</v>
      </c>
    </row>
    <row r="45" spans="1:25" ht="10.5" customHeight="1">
      <c r="A45" s="35" t="s">
        <v>542</v>
      </c>
      <c r="B45" s="36">
        <v>9.303965298522732</v>
      </c>
      <c r="C45" s="36">
        <v>0.47704283421281773</v>
      </c>
      <c r="D45" s="36">
        <v>0.881006284029752</v>
      </c>
      <c r="E45" s="36">
        <v>1.3896861973277264</v>
      </c>
      <c r="F45" s="36">
        <v>1.2403822124631811</v>
      </c>
      <c r="G45" s="36">
        <v>6.522021756537095</v>
      </c>
      <c r="H45" s="36">
        <f t="shared" si="0"/>
        <v>0.6519376577750886</v>
      </c>
      <c r="I45" s="29">
        <v>0.15804432600271381</v>
      </c>
      <c r="J45" s="29">
        <v>0.09725882006081928</v>
      </c>
      <c r="K45" s="29">
        <v>0.1718958669231084</v>
      </c>
      <c r="L45" s="36">
        <v>0.8227272727272723</v>
      </c>
      <c r="M45" s="39">
        <v>0.011740677966101693</v>
      </c>
      <c r="N45" s="29">
        <v>0.4390927272727273</v>
      </c>
      <c r="O45" s="45">
        <f t="shared" si="1"/>
        <v>22.736099999999997</v>
      </c>
      <c r="P45" s="19">
        <v>7.467448223490631</v>
      </c>
      <c r="Q45" s="19">
        <v>12.122480882289986</v>
      </c>
      <c r="R45" s="20">
        <v>0.05425247322206019</v>
      </c>
      <c r="S45" s="21">
        <v>0.1427125</v>
      </c>
      <c r="T45" s="20">
        <v>0.07267541129446817</v>
      </c>
      <c r="V45" s="24">
        <v>22736.1</v>
      </c>
      <c r="W45" s="23">
        <v>0.15804432600271381</v>
      </c>
      <c r="X45" s="22">
        <v>0.27214285714285713</v>
      </c>
      <c r="Y45" s="22">
        <v>0.3563907407407407</v>
      </c>
    </row>
    <row r="46" spans="1:25" ht="10.5" customHeight="1">
      <c r="A46" s="35" t="s">
        <v>543</v>
      </c>
      <c r="B46" s="36">
        <v>27.89731313017518</v>
      </c>
      <c r="C46" s="36">
        <v>1.1094581305065647</v>
      </c>
      <c r="D46" s="36">
        <v>2.0423634461546736</v>
      </c>
      <c r="E46" s="36">
        <v>1.9447396011261764</v>
      </c>
      <c r="F46" s="36">
        <v>1.420145578626614</v>
      </c>
      <c r="G46" s="36">
        <v>6.9069471029105864</v>
      </c>
      <c r="H46" s="36">
        <f t="shared" si="0"/>
        <v>1.536039844883948</v>
      </c>
      <c r="I46" s="29">
        <v>0.10325248265381852</v>
      </c>
      <c r="J46" s="29">
        <v>0.092213986081074</v>
      </c>
      <c r="K46" s="29">
        <v>0.24178521376668732</v>
      </c>
      <c r="L46" s="36">
        <v>0.85</v>
      </c>
      <c r="M46" s="39">
        <v>0.01186666666666667</v>
      </c>
      <c r="N46" s="29">
        <v>0.5188166666666666</v>
      </c>
      <c r="O46" s="45">
        <f t="shared" si="1"/>
        <v>49.5261</v>
      </c>
      <c r="P46" s="19">
        <v>9.045464466531932</v>
      </c>
      <c r="Q46" s="19">
        <v>14.732026818455918</v>
      </c>
      <c r="R46" s="20">
        <v>0.05890470184745037</v>
      </c>
      <c r="S46" s="21">
        <v>0.1816184210526316</v>
      </c>
      <c r="T46" s="20">
        <v>0.1386342470946395</v>
      </c>
      <c r="V46" s="24">
        <v>49526.1</v>
      </c>
      <c r="W46" s="23">
        <v>0.10325248265381852</v>
      </c>
      <c r="X46" s="22">
        <v>0.33</v>
      </c>
      <c r="Y46" s="22">
        <v>0.350437037037037</v>
      </c>
    </row>
    <row r="47" spans="1:25" ht="10.5" customHeight="1">
      <c r="A47" s="35" t="s">
        <v>230</v>
      </c>
      <c r="B47" s="36">
        <v>20.810763657511174</v>
      </c>
      <c r="C47" s="36">
        <v>1.7813039916206042</v>
      </c>
      <c r="D47" s="36">
        <v>2.048541383637363</v>
      </c>
      <c r="E47" s="36">
        <v>7.0751316038785035</v>
      </c>
      <c r="F47" s="36">
        <v>4.027734318021512</v>
      </c>
      <c r="G47" s="36">
        <v>8.231696010706901</v>
      </c>
      <c r="H47" s="36">
        <f t="shared" si="0"/>
        <v>1.388356093099248</v>
      </c>
      <c r="I47" s="29">
        <v>0.3504905797161146</v>
      </c>
      <c r="J47" s="29">
        <v>0.2440848204143763</v>
      </c>
      <c r="K47" s="29">
        <v>0.3920680458461053</v>
      </c>
      <c r="L47" s="36">
        <v>0.7538461538461537</v>
      </c>
      <c r="M47" s="39">
        <v>0.012268965517241381</v>
      </c>
      <c r="N47" s="29">
        <v>0.43374074074074076</v>
      </c>
      <c r="O47" s="45">
        <f t="shared" si="1"/>
        <v>171.76579999999998</v>
      </c>
      <c r="P47" s="19">
        <v>10.30724762401184</v>
      </c>
      <c r="Q47" s="19">
        <v>16.170768158161028</v>
      </c>
      <c r="R47" s="20">
        <v>0.08824291951424394</v>
      </c>
      <c r="S47" s="21">
        <v>0.14989499999999997</v>
      </c>
      <c r="T47" s="20">
        <v>0.12668176079214327</v>
      </c>
      <c r="V47" s="24">
        <v>171765.8</v>
      </c>
      <c r="W47" s="23">
        <v>0.3504905797161146</v>
      </c>
      <c r="X47" s="22">
        <v>0.218</v>
      </c>
      <c r="Y47" s="22">
        <v>0.4713333333333335</v>
      </c>
    </row>
    <row r="48" spans="1:25" ht="10.5" customHeight="1">
      <c r="A48" s="35" t="s">
        <v>0</v>
      </c>
      <c r="B48" s="36">
        <v>29.242098493201024</v>
      </c>
      <c r="C48" s="36">
        <v>0.92113825785394</v>
      </c>
      <c r="D48" s="36">
        <v>1.073871426845248</v>
      </c>
      <c r="E48" s="36">
        <v>3.4768041729821255</v>
      </c>
      <c r="F48" s="36">
        <v>2.6681218319838407</v>
      </c>
      <c r="G48" s="36">
        <v>8.986263072401126</v>
      </c>
      <c r="H48" s="36">
        <f t="shared" si="0"/>
        <v>1.1814342039805112</v>
      </c>
      <c r="I48" s="29">
        <v>0.12258134993786954</v>
      </c>
      <c r="J48" s="29">
        <v>0.133187443854624</v>
      </c>
      <c r="K48" s="29">
        <v>0.1506327522050717</v>
      </c>
      <c r="L48" s="36">
        <v>0.8862676056338028</v>
      </c>
      <c r="M48" s="39">
        <v>0.003066486486486486</v>
      </c>
      <c r="N48" s="29">
        <v>0.599431404958678</v>
      </c>
      <c r="O48" s="45">
        <f t="shared" si="1"/>
        <v>127.30839999999999</v>
      </c>
      <c r="P48" s="19">
        <v>11.803206919040116</v>
      </c>
      <c r="Q48" s="19">
        <v>19.304310381607667</v>
      </c>
      <c r="R48" s="20">
        <v>0.032476482858769806</v>
      </c>
      <c r="S48" s="21">
        <v>0.24751355932203395</v>
      </c>
      <c r="T48" s="20">
        <v>0.055628582716344396</v>
      </c>
      <c r="V48" s="24">
        <v>127308.4</v>
      </c>
      <c r="W48" s="23">
        <v>0.12258134993786954</v>
      </c>
      <c r="X48" s="22">
        <v>0.29818181818181816</v>
      </c>
      <c r="Y48" s="22">
        <v>0.37270000000000003</v>
      </c>
    </row>
    <row r="49" spans="1:25" ht="10.5" customHeight="1">
      <c r="A49" s="35" t="s">
        <v>1</v>
      </c>
      <c r="B49" s="36">
        <v>14.904273260647523</v>
      </c>
      <c r="C49" s="36" t="s">
        <v>151</v>
      </c>
      <c r="D49" s="36" t="s">
        <v>151</v>
      </c>
      <c r="E49" s="36">
        <v>2.226612680004826</v>
      </c>
      <c r="F49" s="36">
        <v>2.0792567316445196</v>
      </c>
      <c r="G49" s="36">
        <v>4.159007587535096</v>
      </c>
      <c r="H49" s="36">
        <f t="shared" si="0"/>
        <v>1.3705078860365538</v>
      </c>
      <c r="I49" s="29">
        <v>0.14980056636313957</v>
      </c>
      <c r="J49" s="29">
        <v>0.3157842085324054</v>
      </c>
      <c r="K49" s="29">
        <v>0.23596152877740567</v>
      </c>
      <c r="L49" s="36">
        <v>0.9206896551724137</v>
      </c>
      <c r="M49" s="39">
        <v>0.014272727272727272</v>
      </c>
      <c r="N49" s="29">
        <v>0.42392903225806466</v>
      </c>
      <c r="O49" s="45">
        <f t="shared" si="1"/>
        <v>125.491</v>
      </c>
      <c r="P49" s="19">
        <v>4.159007587535096</v>
      </c>
      <c r="Q49" s="19">
        <v>6.114688930460813</v>
      </c>
      <c r="R49" s="20" t="s">
        <v>151</v>
      </c>
      <c r="S49" s="21">
        <v>0.10875</v>
      </c>
      <c r="T49" s="20" t="s">
        <v>151</v>
      </c>
      <c r="V49" s="24">
        <v>125491</v>
      </c>
      <c r="W49" s="23">
        <v>0.14980056636313957</v>
      </c>
      <c r="X49" s="22">
        <v>0.15272727272727274</v>
      </c>
      <c r="Y49" s="22">
        <v>0.385065625</v>
      </c>
    </row>
    <row r="50" spans="1:25" ht="10.5" customHeight="1">
      <c r="A50" s="35" t="s">
        <v>2</v>
      </c>
      <c r="B50" s="36">
        <v>21.879238338858293</v>
      </c>
      <c r="C50" s="36" t="s">
        <v>151</v>
      </c>
      <c r="D50" s="36" t="s">
        <v>151</v>
      </c>
      <c r="E50" s="36">
        <v>2.060315088173807</v>
      </c>
      <c r="F50" s="36">
        <v>2.2016297579598256</v>
      </c>
      <c r="G50" s="36" t="s">
        <v>151</v>
      </c>
      <c r="H50" s="36">
        <f t="shared" si="0"/>
        <v>2.16472244968155</v>
      </c>
      <c r="I50" s="29">
        <v>0.09741703403193153</v>
      </c>
      <c r="J50" s="29">
        <v>8.848827471691589E-05</v>
      </c>
      <c r="K50" s="29">
        <v>0.28193753882696887</v>
      </c>
      <c r="L50" s="36">
        <v>0.8122807017543858</v>
      </c>
      <c r="M50" s="39">
        <v>0.024398305084745754</v>
      </c>
      <c r="N50" s="29">
        <v>0.3806519230769231</v>
      </c>
      <c r="O50" s="45">
        <f t="shared" si="1"/>
        <v>167.6431</v>
      </c>
      <c r="P50" s="19" t="s">
        <v>151</v>
      </c>
      <c r="Q50" s="19" t="s">
        <v>151</v>
      </c>
      <c r="R50" s="20" t="s">
        <v>151</v>
      </c>
      <c r="S50" s="21">
        <v>0.10107179487179488</v>
      </c>
      <c r="T50" s="20" t="s">
        <v>151</v>
      </c>
      <c r="V50" s="24">
        <v>167643.1</v>
      </c>
      <c r="W50" s="23">
        <v>0.09741703403193153</v>
      </c>
      <c r="X50" s="22">
        <v>0.2261904761904762</v>
      </c>
      <c r="Y50" s="22">
        <v>0.44930338983050855</v>
      </c>
    </row>
    <row r="51" spans="1:25" ht="10.5" customHeight="1">
      <c r="A51" s="35" t="s">
        <v>3</v>
      </c>
      <c r="B51" s="36" t="s">
        <v>151</v>
      </c>
      <c r="C51" s="36">
        <v>26.702147355038637</v>
      </c>
      <c r="D51" s="36">
        <v>26.081559762420294</v>
      </c>
      <c r="E51" s="36">
        <v>16.226497635217513</v>
      </c>
      <c r="F51" s="36">
        <v>26.373832355289576</v>
      </c>
      <c r="G51" s="36" t="s">
        <v>151</v>
      </c>
      <c r="H51" s="36" t="s">
        <v>151</v>
      </c>
      <c r="I51" s="29">
        <v>-0.18290065499284167</v>
      </c>
      <c r="J51" s="29">
        <v>-0.12993952762753974</v>
      </c>
      <c r="K51" s="29">
        <v>-0.0003971319883740811</v>
      </c>
      <c r="L51" s="36">
        <v>2.01487804878049</v>
      </c>
      <c r="M51" s="39">
        <v>0</v>
      </c>
      <c r="N51" s="29">
        <v>1.3404292682926826</v>
      </c>
      <c r="O51" s="45">
        <f t="shared" si="1"/>
        <v>672.1064</v>
      </c>
      <c r="P51" s="19" t="s">
        <v>151</v>
      </c>
      <c r="Q51" s="19" t="s">
        <v>151</v>
      </c>
      <c r="R51" s="20">
        <v>-0.3009793210305715</v>
      </c>
      <c r="S51" s="21">
        <v>0.5133312138728323</v>
      </c>
      <c r="T51" s="20">
        <v>-0.1331882094072426</v>
      </c>
      <c r="V51" s="24">
        <v>672106.4</v>
      </c>
      <c r="W51" s="23">
        <v>-0.18290065499284167</v>
      </c>
      <c r="X51" s="22">
        <v>0.37363636363636366</v>
      </c>
      <c r="Y51" s="22">
        <v>0.237771875</v>
      </c>
    </row>
    <row r="52" spans="1:25" ht="10.5" customHeight="1">
      <c r="A52" s="35" t="s">
        <v>521</v>
      </c>
      <c r="B52" s="36">
        <v>417.8301886792453</v>
      </c>
      <c r="C52" s="36">
        <v>27.03907203907204</v>
      </c>
      <c r="D52" s="36">
        <v>27.73702686202686</v>
      </c>
      <c r="E52" s="36">
        <v>46.12340536318667</v>
      </c>
      <c r="F52" s="36">
        <v>21.636676966959826</v>
      </c>
      <c r="G52" s="36">
        <v>135.722927557879</v>
      </c>
      <c r="H52" s="36">
        <f t="shared" si="0"/>
        <v>41.08458099107624</v>
      </c>
      <c r="I52" s="29">
        <v>0.102577453788076</v>
      </c>
      <c r="J52" s="29">
        <v>0</v>
      </c>
      <c r="K52" s="29">
        <v>0.7984221698113209</v>
      </c>
      <c r="L52" s="36">
        <v>0.5788461538461538</v>
      </c>
      <c r="M52" s="39">
        <v>0.06358846153846157</v>
      </c>
      <c r="N52" s="29">
        <v>0.184275</v>
      </c>
      <c r="O52" s="45">
        <f t="shared" si="1"/>
        <v>17.716</v>
      </c>
      <c r="P52" s="19">
        <v>172.09564393939394</v>
      </c>
      <c r="Q52" s="19" t="s">
        <v>151</v>
      </c>
      <c r="R52" s="20">
        <v>0.06013431013431013</v>
      </c>
      <c r="S52" s="21">
        <v>0.1017</v>
      </c>
      <c r="T52" s="20">
        <v>0</v>
      </c>
      <c r="V52" s="24">
        <v>17716</v>
      </c>
      <c r="W52" s="23">
        <v>0.102577453788076</v>
      </c>
      <c r="X52" s="22">
        <v>0.011904761904761904</v>
      </c>
      <c r="Y52" s="22">
        <v>0.07123461538461537</v>
      </c>
    </row>
    <row r="53" spans="1:25" ht="10.5" customHeight="1">
      <c r="A53" s="35" t="s">
        <v>522</v>
      </c>
      <c r="B53" s="36">
        <v>88.8991452991453</v>
      </c>
      <c r="C53" s="36">
        <v>10.106101826661485</v>
      </c>
      <c r="D53" s="36">
        <v>10.326078507578702</v>
      </c>
      <c r="E53" s="36">
        <v>3.387792326232819</v>
      </c>
      <c r="F53" s="36">
        <v>3.2535339440635807</v>
      </c>
      <c r="G53" s="36">
        <v>24.375229357798165</v>
      </c>
      <c r="H53" s="36" t="s">
        <v>151</v>
      </c>
      <c r="I53" s="29">
        <v>0.04416650381082666</v>
      </c>
      <c r="J53" s="29">
        <v>0</v>
      </c>
      <c r="K53" s="37">
        <v>1.8538441025641026</v>
      </c>
      <c r="L53" s="36">
        <v>1.161</v>
      </c>
      <c r="M53" s="39">
        <v>0.032505</v>
      </c>
      <c r="N53" s="29">
        <v>0.387055</v>
      </c>
      <c r="O53" s="45">
        <f t="shared" si="1"/>
        <v>5.2006000000000006</v>
      </c>
      <c r="P53" s="19">
        <v>35.56760374832664</v>
      </c>
      <c r="Q53" s="19" t="s">
        <v>151</v>
      </c>
      <c r="R53" s="20">
        <v>0.1317528177225029</v>
      </c>
      <c r="S53" s="21">
        <v>0</v>
      </c>
      <c r="T53" s="20">
        <v>0</v>
      </c>
      <c r="V53" s="24">
        <v>5200.6</v>
      </c>
      <c r="W53" s="23">
        <v>0.04416650381082666</v>
      </c>
      <c r="X53" s="22">
        <v>0.021333333333333333</v>
      </c>
      <c r="Y53" s="22">
        <v>0.18339333333333332</v>
      </c>
    </row>
    <row r="54" spans="1:25" ht="10.5" customHeight="1">
      <c r="A54" s="35" t="s">
        <v>544</v>
      </c>
      <c r="B54" s="36">
        <v>17.189961968195163</v>
      </c>
      <c r="C54" s="36">
        <v>0.7160232485793856</v>
      </c>
      <c r="D54" s="36">
        <v>1.0178788503099783</v>
      </c>
      <c r="E54" s="36">
        <v>2.282194031451691</v>
      </c>
      <c r="F54" s="36">
        <v>1.702013757498423</v>
      </c>
      <c r="G54" s="36">
        <v>6.42808791932652</v>
      </c>
      <c r="H54" s="36">
        <f t="shared" si="0"/>
        <v>1.2297921239739835</v>
      </c>
      <c r="I54" s="29">
        <v>0.1362270005258518</v>
      </c>
      <c r="J54" s="29">
        <v>0.12579982452983196</v>
      </c>
      <c r="K54" s="29">
        <v>0.2913923877273534</v>
      </c>
      <c r="L54" s="36">
        <v>0.7706896551724136</v>
      </c>
      <c r="M54" s="39">
        <v>0.01238951612903226</v>
      </c>
      <c r="N54" s="29">
        <v>0.47919724770642186</v>
      </c>
      <c r="O54" s="45">
        <f t="shared" si="1"/>
        <v>87.23389999999999</v>
      </c>
      <c r="P54" s="19">
        <v>8.47406136810619</v>
      </c>
      <c r="Q54" s="19">
        <v>13.143716068279023</v>
      </c>
      <c r="R54" s="20">
        <v>0.04274031835877703</v>
      </c>
      <c r="S54" s="21">
        <v>0.13977941176470587</v>
      </c>
      <c r="T54" s="20">
        <v>0.07744224274339902</v>
      </c>
      <c r="V54" s="24">
        <v>87233.9</v>
      </c>
      <c r="W54" s="23">
        <v>0.1362270005258518</v>
      </c>
      <c r="X54" s="22">
        <v>0.22345679012345682</v>
      </c>
      <c r="Y54" s="22">
        <v>0.39876785714285723</v>
      </c>
    </row>
    <row r="55" spans="1:25" ht="10.5" customHeight="1">
      <c r="A55" s="35" t="s">
        <v>545</v>
      </c>
      <c r="B55" s="36">
        <v>7.293832044596295</v>
      </c>
      <c r="C55" s="36">
        <v>0.2591955932723276</v>
      </c>
      <c r="D55" s="36">
        <v>0.35000127805326925</v>
      </c>
      <c r="E55" s="36">
        <v>1.0577083550641493</v>
      </c>
      <c r="F55" s="36">
        <v>1.1654553065185127</v>
      </c>
      <c r="G55" s="36">
        <v>3.745794009027492</v>
      </c>
      <c r="H55" s="36">
        <f t="shared" si="0"/>
        <v>0.6086031441292516</v>
      </c>
      <c r="I55" s="29">
        <v>0.12488265359340772</v>
      </c>
      <c r="J55" s="29">
        <v>0.14733817877392594</v>
      </c>
      <c r="K55" s="29">
        <v>0.10066378349217765</v>
      </c>
      <c r="L55" s="36">
        <v>0.8</v>
      </c>
      <c r="M55" s="39">
        <v>0.013047619047619047</v>
      </c>
      <c r="N55" s="29">
        <v>0.43706190476190476</v>
      </c>
      <c r="O55" s="45">
        <f t="shared" si="1"/>
        <v>4.0561</v>
      </c>
      <c r="P55" s="19">
        <v>4.385188150520416</v>
      </c>
      <c r="Q55" s="19">
        <v>7.072884113742607</v>
      </c>
      <c r="R55" s="20">
        <v>0.030602985532436993</v>
      </c>
      <c r="S55" s="21">
        <v>0.11984545454545453</v>
      </c>
      <c r="T55" s="20">
        <v>0.04948494453248812</v>
      </c>
      <c r="V55" s="24">
        <v>4056.1</v>
      </c>
      <c r="W55" s="23">
        <v>0.12488265359340772</v>
      </c>
      <c r="X55" s="22">
        <v>0.34299999999999997</v>
      </c>
      <c r="Y55" s="22">
        <v>0.34689523809523815</v>
      </c>
    </row>
    <row r="56" spans="1:25" ht="10.5" customHeight="1">
      <c r="A56" s="35" t="s">
        <v>546</v>
      </c>
      <c r="B56" s="36">
        <v>34.70958512160228</v>
      </c>
      <c r="C56" s="36">
        <v>0.6888308443586395</v>
      </c>
      <c r="D56" s="36">
        <v>1.4984526716256885</v>
      </c>
      <c r="E56" s="36">
        <v>1.0442679751221295</v>
      </c>
      <c r="F56" s="36">
        <v>1.0788695652173912</v>
      </c>
      <c r="G56" s="36">
        <v>5.607602603769521</v>
      </c>
      <c r="H56" s="36">
        <f t="shared" si="0"/>
        <v>1.8911440507581434</v>
      </c>
      <c r="I56" s="29">
        <v>0.024705705124066543</v>
      </c>
      <c r="J56" s="29">
        <v>0.09115628243478262</v>
      </c>
      <c r="K56" s="29">
        <v>0.6546943490701002</v>
      </c>
      <c r="L56" s="36">
        <v>0.784375</v>
      </c>
      <c r="M56" s="39">
        <v>0.01411875</v>
      </c>
      <c r="N56" s="29">
        <v>0.49945999999999996</v>
      </c>
      <c r="O56" s="45">
        <f t="shared" si="1"/>
        <v>4.852399999999999</v>
      </c>
      <c r="P56" s="19">
        <v>8.558970289312445</v>
      </c>
      <c r="Q56" s="19">
        <v>11.188196456617574</v>
      </c>
      <c r="R56" s="20">
        <v>0.016296632786326728</v>
      </c>
      <c r="S56" s="21">
        <v>0.18353750000000002</v>
      </c>
      <c r="T56" s="20">
        <v>0.13393156595309752</v>
      </c>
      <c r="V56" s="24">
        <v>4852.4</v>
      </c>
      <c r="W56" s="23">
        <v>0.024705705124066543</v>
      </c>
      <c r="X56" s="22">
        <v>0.24666666666666667</v>
      </c>
      <c r="Y56" s="22">
        <v>0.39481875</v>
      </c>
    </row>
    <row r="57" spans="1:25" ht="10.5" customHeight="1">
      <c r="A57" s="35" t="s">
        <v>547</v>
      </c>
      <c r="B57" s="36">
        <v>21.812381533716707</v>
      </c>
      <c r="C57" s="36">
        <v>0.6871631951103861</v>
      </c>
      <c r="D57" s="36">
        <v>0.8216923476309733</v>
      </c>
      <c r="E57" s="36">
        <v>2.3063588822063736</v>
      </c>
      <c r="F57" s="36">
        <v>2.1152419053815126</v>
      </c>
      <c r="G57" s="36">
        <v>6.457042711929498</v>
      </c>
      <c r="H57" s="36">
        <f t="shared" si="0"/>
        <v>1.0415834902922088</v>
      </c>
      <c r="I57" s="29">
        <v>0.09991388783678434</v>
      </c>
      <c r="J57" s="29">
        <v>0.1411891814531225</v>
      </c>
      <c r="K57" s="29">
        <v>0.08229261573553509</v>
      </c>
      <c r="L57" s="36">
        <v>0.8613793103448281</v>
      </c>
      <c r="M57" s="39">
        <v>0.0017600000000000003</v>
      </c>
      <c r="N57" s="29">
        <v>0.760792481203008</v>
      </c>
      <c r="O57" s="45">
        <f t="shared" si="1"/>
        <v>135.7908</v>
      </c>
      <c r="P57" s="19">
        <v>8.417151479393768</v>
      </c>
      <c r="Q57" s="19">
        <v>13.457047957573142</v>
      </c>
      <c r="R57" s="20">
        <v>0.029768630949639874</v>
      </c>
      <c r="S57" s="21">
        <v>0.2094155844155844</v>
      </c>
      <c r="T57" s="20">
        <v>0.06106037150358481</v>
      </c>
      <c r="V57" s="24">
        <v>135790.8</v>
      </c>
      <c r="W57" s="23">
        <v>0.09991388783678434</v>
      </c>
      <c r="X57" s="22">
        <v>0.21653333333333333</v>
      </c>
      <c r="Y57" s="22">
        <v>0.354223870967742</v>
      </c>
    </row>
    <row r="58" spans="1:25" ht="10.5" customHeight="1">
      <c r="A58" s="35" t="s">
        <v>548</v>
      </c>
      <c r="B58" s="36">
        <v>34.90853764562684</v>
      </c>
      <c r="C58" s="36">
        <v>2.2015056197809106</v>
      </c>
      <c r="D58" s="36">
        <v>2.3035419398798833</v>
      </c>
      <c r="E58" s="36">
        <v>7.298047386849397</v>
      </c>
      <c r="F58" s="36">
        <v>5.840243685609017</v>
      </c>
      <c r="G58" s="36">
        <v>14.78377052978028</v>
      </c>
      <c r="H58" s="36">
        <f t="shared" si="0"/>
        <v>1.5571732832938059</v>
      </c>
      <c r="I58" s="29">
        <v>0.21743785825585066</v>
      </c>
      <c r="J58" s="29">
        <v>0.2087074267988445</v>
      </c>
      <c r="K58" s="29">
        <v>0.2781746802927553</v>
      </c>
      <c r="L58" s="36">
        <v>0.8219444444444443</v>
      </c>
      <c r="M58" s="39">
        <v>0.0015877551020408165</v>
      </c>
      <c r="N58" s="29">
        <v>0.7320017241379311</v>
      </c>
      <c r="O58" s="45">
        <f t="shared" si="1"/>
        <v>441.6698</v>
      </c>
      <c r="P58" s="19">
        <v>18.089964459533057</v>
      </c>
      <c r="Q58" s="19">
        <v>27.3405264167796</v>
      </c>
      <c r="R58" s="20">
        <v>0.0655916084850243</v>
      </c>
      <c r="S58" s="21">
        <v>0.2241788888888889</v>
      </c>
      <c r="T58" s="20">
        <v>0.08425375227838111</v>
      </c>
      <c r="V58" s="24">
        <v>441669.8</v>
      </c>
      <c r="W58" s="23">
        <v>0.21743785825585066</v>
      </c>
      <c r="X58" s="22">
        <v>0.23635593220338982</v>
      </c>
      <c r="Y58" s="22">
        <v>0.35050894736842103</v>
      </c>
    </row>
    <row r="59" spans="1:25" ht="10.5" customHeight="1">
      <c r="A59" s="35" t="s">
        <v>549</v>
      </c>
      <c r="B59" s="36">
        <v>15.771184070697466</v>
      </c>
      <c r="C59" s="36">
        <v>0.8703380753809637</v>
      </c>
      <c r="D59" s="36">
        <v>1.043947021584599</v>
      </c>
      <c r="E59" s="36">
        <v>2.249808508601155</v>
      </c>
      <c r="F59" s="36">
        <v>1.9082102457346153</v>
      </c>
      <c r="G59" s="36">
        <v>5.966174783013309</v>
      </c>
      <c r="H59" s="36">
        <f t="shared" si="0"/>
        <v>1.1165440050051303</v>
      </c>
      <c r="I59" s="29">
        <v>0.15144576006127722</v>
      </c>
      <c r="J59" s="29">
        <v>0.1619977060597049</v>
      </c>
      <c r="K59" s="29">
        <v>0.20058958554729014</v>
      </c>
      <c r="L59" s="36">
        <v>0.825609756097561</v>
      </c>
      <c r="M59" s="39">
        <v>0.014409523809523811</v>
      </c>
      <c r="N59" s="29">
        <v>0.49234500000000003</v>
      </c>
      <c r="O59" s="45">
        <f t="shared" si="1"/>
        <v>28.1973</v>
      </c>
      <c r="P59" s="19">
        <v>7.5155732729229525</v>
      </c>
      <c r="Q59" s="19">
        <v>11.498095410591443</v>
      </c>
      <c r="R59" s="20">
        <v>0.05858676897719311</v>
      </c>
      <c r="S59" s="21">
        <v>0.14125</v>
      </c>
      <c r="T59" s="20">
        <v>0.09079303869951971</v>
      </c>
      <c r="V59" s="24">
        <v>28197.3</v>
      </c>
      <c r="W59" s="23">
        <v>0.15144576006127722</v>
      </c>
      <c r="X59" s="22">
        <v>0.19</v>
      </c>
      <c r="Y59" s="22">
        <v>0.41629268292682925</v>
      </c>
    </row>
    <row r="60" spans="1:25" ht="10.5" customHeight="1">
      <c r="A60" s="35" t="s">
        <v>550</v>
      </c>
      <c r="B60" s="36">
        <v>31.09009645767504</v>
      </c>
      <c r="C60" s="36">
        <v>1.0229940722682567</v>
      </c>
      <c r="D60" s="36">
        <v>1.3911044350596669</v>
      </c>
      <c r="E60" s="36">
        <v>1.7974592567665015</v>
      </c>
      <c r="F60" s="36">
        <v>1.5307050962052144</v>
      </c>
      <c r="G60" s="36">
        <v>5.956873648234761</v>
      </c>
      <c r="H60" s="36">
        <f t="shared" si="0"/>
        <v>1.8288292033926492</v>
      </c>
      <c r="I60" s="29">
        <v>0.07992404211335993</v>
      </c>
      <c r="J60" s="29">
        <v>0.11016293655491624</v>
      </c>
      <c r="K60" s="29">
        <v>0.4186449318144022</v>
      </c>
      <c r="L60" s="36">
        <v>0.87</v>
      </c>
      <c r="M60" s="39">
        <v>0.01741081081081081</v>
      </c>
      <c r="N60" s="29">
        <v>0.534215625</v>
      </c>
      <c r="O60" s="45">
        <f t="shared" si="1"/>
        <v>74.77789999999999</v>
      </c>
      <c r="P60" s="19">
        <v>8.905804110325274</v>
      </c>
      <c r="Q60" s="19">
        <v>13.473228608661534</v>
      </c>
      <c r="R60" s="20">
        <v>0.04548744067822116</v>
      </c>
      <c r="S60" s="21">
        <v>0.17</v>
      </c>
      <c r="T60" s="20">
        <v>0.10324952358971833</v>
      </c>
      <c r="V60" s="24">
        <v>74777.9</v>
      </c>
      <c r="W60" s="23">
        <v>0.07992404211335993</v>
      </c>
      <c r="X60" s="22">
        <v>0.023125</v>
      </c>
      <c r="Y60" s="22">
        <v>0.3371903225806451</v>
      </c>
    </row>
    <row r="61" spans="1:25" ht="10.5" customHeight="1">
      <c r="A61" s="35" t="s">
        <v>208</v>
      </c>
      <c r="B61" s="36">
        <v>16.161032331253544</v>
      </c>
      <c r="C61" s="36">
        <v>0.8612898837683832</v>
      </c>
      <c r="D61" s="36">
        <v>1.537262133280936</v>
      </c>
      <c r="E61" s="36">
        <v>1.6267328202434514</v>
      </c>
      <c r="F61" s="36">
        <v>1.296710075909751</v>
      </c>
      <c r="G61" s="36">
        <v>5.240997629599093</v>
      </c>
      <c r="H61" s="36">
        <f t="shared" si="0"/>
        <v>1.8516431314662865</v>
      </c>
      <c r="I61" s="29">
        <v>0.11259049489574531</v>
      </c>
      <c r="J61" s="29">
        <v>0.11239381000028302</v>
      </c>
      <c r="K61" s="29">
        <v>0.7216909075439591</v>
      </c>
      <c r="L61" s="36">
        <v>0.595</v>
      </c>
      <c r="M61" s="39">
        <v>0.045152380952380965</v>
      </c>
      <c r="N61" s="29">
        <v>0.30301111111111106</v>
      </c>
      <c r="O61" s="45">
        <f t="shared" si="1"/>
        <v>28.4919</v>
      </c>
      <c r="P61" s="19">
        <v>7.213145912823931</v>
      </c>
      <c r="Q61" s="19">
        <v>11.346521660621915</v>
      </c>
      <c r="R61" s="20">
        <v>0.05961215822009945</v>
      </c>
      <c r="S61" s="21">
        <v>0.08727941176470588</v>
      </c>
      <c r="T61" s="20">
        <v>0.13548311802162258</v>
      </c>
      <c r="V61" s="24">
        <v>28491.9</v>
      </c>
      <c r="W61" s="23">
        <v>0.11259049489574531</v>
      </c>
      <c r="X61" s="22">
        <v>0.07444444444444445</v>
      </c>
      <c r="Y61" s="22">
        <v>0.2721794871794872</v>
      </c>
    </row>
    <row r="62" spans="1:25" ht="10.5" customHeight="1">
      <c r="A62" s="35" t="s">
        <v>209</v>
      </c>
      <c r="B62" s="36">
        <v>36.357872373102616</v>
      </c>
      <c r="C62" s="36">
        <v>1.1918618359830935</v>
      </c>
      <c r="D62" s="36">
        <v>1.648452728482567</v>
      </c>
      <c r="E62" s="36">
        <v>3.5991845794806947</v>
      </c>
      <c r="F62" s="36">
        <v>2.1408090483200573</v>
      </c>
      <c r="G62" s="36">
        <v>9.137910664365753</v>
      </c>
      <c r="H62" s="36">
        <f t="shared" si="0"/>
        <v>2.0357995729443608</v>
      </c>
      <c r="I62" s="29">
        <v>0.12092448111330999</v>
      </c>
      <c r="J62" s="29">
        <v>0.10380902914627678</v>
      </c>
      <c r="K62" s="29">
        <v>0.4601774029231833</v>
      </c>
      <c r="L62" s="36">
        <v>0.7054054054054055</v>
      </c>
      <c r="M62" s="39">
        <v>0.027348717948717943</v>
      </c>
      <c r="N62" s="29">
        <v>0.44818285714285705</v>
      </c>
      <c r="O62" s="45">
        <f t="shared" si="1"/>
        <v>142.0393</v>
      </c>
      <c r="P62" s="19">
        <v>13.224006785228664</v>
      </c>
      <c r="Q62" s="19">
        <v>20.15854692870223</v>
      </c>
      <c r="R62" s="20">
        <v>0.04004386851863195</v>
      </c>
      <c r="S62" s="21">
        <v>0.17859259259259258</v>
      </c>
      <c r="T62" s="20">
        <v>0.08177438256402597</v>
      </c>
      <c r="V62" s="24">
        <v>142039.3</v>
      </c>
      <c r="W62" s="23">
        <v>0.12092448111330999</v>
      </c>
      <c r="X62" s="22">
        <v>0.12225806451612904</v>
      </c>
      <c r="Y62" s="22">
        <v>0.4771777777777779</v>
      </c>
    </row>
    <row r="63" spans="1:25" ht="10.5" customHeight="1">
      <c r="A63" s="35" t="s">
        <v>210</v>
      </c>
      <c r="B63" s="36">
        <v>37.94968519758875</v>
      </c>
      <c r="C63" s="36">
        <v>2.843921537133335</v>
      </c>
      <c r="D63" s="36">
        <v>3.261160077900697</v>
      </c>
      <c r="E63" s="36">
        <v>4.417956627377837</v>
      </c>
      <c r="F63" s="36">
        <v>3.1633874621284517</v>
      </c>
      <c r="G63" s="36">
        <v>11.099864795811829</v>
      </c>
      <c r="H63" s="36">
        <f t="shared" si="0"/>
        <v>3.190724977201366</v>
      </c>
      <c r="I63" s="29">
        <v>0.12627839447066125</v>
      </c>
      <c r="J63" s="29">
        <v>0.13569197839850422</v>
      </c>
      <c r="K63" s="29">
        <v>0.3362066738111185</v>
      </c>
      <c r="L63" s="36">
        <v>0.8166666666666667</v>
      </c>
      <c r="M63" s="39">
        <v>0.013994736842105265</v>
      </c>
      <c r="N63" s="29">
        <v>0.38831111111111105</v>
      </c>
      <c r="O63" s="45">
        <f t="shared" si="1"/>
        <v>141.6472</v>
      </c>
      <c r="P63" s="19">
        <v>14.130756400993993</v>
      </c>
      <c r="Q63" s="19">
        <v>22.652703432180175</v>
      </c>
      <c r="R63" s="20">
        <v>0.08128777079526973</v>
      </c>
      <c r="S63" s="21">
        <v>0.1189375</v>
      </c>
      <c r="T63" s="20">
        <v>0.14396339437649325</v>
      </c>
      <c r="V63" s="24">
        <v>141647.2</v>
      </c>
      <c r="W63" s="23">
        <v>0.12627839447066125</v>
      </c>
      <c r="X63" s="22">
        <v>0.1075</v>
      </c>
      <c r="Y63" s="22">
        <v>0.42422631578947373</v>
      </c>
    </row>
    <row r="64" spans="1:25" ht="10.5" customHeight="1">
      <c r="A64" s="35" t="s">
        <v>211</v>
      </c>
      <c r="B64" s="36">
        <v>12.37934445146578</v>
      </c>
      <c r="C64" s="36">
        <v>0.5562309655166454</v>
      </c>
      <c r="D64" s="36">
        <v>0.8778435218871096</v>
      </c>
      <c r="E64" s="36">
        <v>2.372150445925598</v>
      </c>
      <c r="F64" s="36">
        <v>1.6132259768859527</v>
      </c>
      <c r="G64" s="36">
        <v>5.54187988311428</v>
      </c>
      <c r="H64" s="36">
        <f t="shared" si="0"/>
        <v>0.7946200830332764</v>
      </c>
      <c r="I64" s="29">
        <v>0.17744364069031598</v>
      </c>
      <c r="J64" s="29">
        <v>0.13585018369234486</v>
      </c>
      <c r="K64" s="29">
        <v>0.2895425447152238</v>
      </c>
      <c r="L64" s="36">
        <v>0.8944444444444445</v>
      </c>
      <c r="M64" s="39">
        <v>0.025225</v>
      </c>
      <c r="N64" s="29">
        <v>0.4844607142857143</v>
      </c>
      <c r="O64" s="45">
        <f t="shared" si="1"/>
        <v>45.0571</v>
      </c>
      <c r="P64" s="19">
        <v>7.106558220901291</v>
      </c>
      <c r="Q64" s="19">
        <v>11.620017745019323</v>
      </c>
      <c r="R64" s="20">
        <v>0.04160766774109523</v>
      </c>
      <c r="S64" s="21">
        <v>0.15578947368421053</v>
      </c>
      <c r="T64" s="20">
        <v>0.07554579873713005</v>
      </c>
      <c r="V64" s="24">
        <v>45057.1</v>
      </c>
      <c r="W64" s="23">
        <v>0.17744364069031598</v>
      </c>
      <c r="X64" s="22">
        <v>0.14454545454545456</v>
      </c>
      <c r="Y64" s="22">
        <v>0.48147142857142855</v>
      </c>
    </row>
    <row r="65" spans="1:25" ht="10.5" customHeight="1">
      <c r="A65" s="35" t="s">
        <v>212</v>
      </c>
      <c r="B65" s="36">
        <v>72.28785292186474</v>
      </c>
      <c r="C65" s="36">
        <v>2.778725473534722</v>
      </c>
      <c r="D65" s="36">
        <v>3.1140942307595236</v>
      </c>
      <c r="E65" s="36">
        <v>3.577614239260654</v>
      </c>
      <c r="F65" s="36">
        <v>2.935355699498721</v>
      </c>
      <c r="G65" s="36">
        <v>12.008121683479734</v>
      </c>
      <c r="H65" s="36">
        <f t="shared" si="0"/>
        <v>3.738906942407843</v>
      </c>
      <c r="I65" s="29">
        <v>0.03189362149234073</v>
      </c>
      <c r="J65" s="29">
        <v>0.10294266546395599</v>
      </c>
      <c r="K65" s="29">
        <v>0.4352178901291311</v>
      </c>
      <c r="L65" s="36">
        <v>1.0166666666666668</v>
      </c>
      <c r="M65" s="39">
        <v>0.003264285714285714</v>
      </c>
      <c r="N65" s="29">
        <v>0.6166426229508195</v>
      </c>
      <c r="O65" s="45">
        <f t="shared" si="1"/>
        <v>165.1416</v>
      </c>
      <c r="P65" s="19">
        <v>18.6815750223754</v>
      </c>
      <c r="Q65" s="19">
        <v>27.20229339446525</v>
      </c>
      <c r="R65" s="20">
        <v>0.024771708897926493</v>
      </c>
      <c r="S65" s="21">
        <v>0.1933395348837209</v>
      </c>
      <c r="T65" s="20">
        <v>0.11447910606659131</v>
      </c>
      <c r="V65" s="24">
        <v>165141.6</v>
      </c>
      <c r="W65" s="23">
        <v>0.03189362149234073</v>
      </c>
      <c r="X65" s="22">
        <v>0.17651162790697675</v>
      </c>
      <c r="Y65" s="22">
        <v>0.5140597014925373</v>
      </c>
    </row>
    <row r="66" spans="1:25" ht="10.5" customHeight="1">
      <c r="A66" s="35" t="s">
        <v>213</v>
      </c>
      <c r="B66" s="36">
        <v>14.794392523364484</v>
      </c>
      <c r="C66" s="36">
        <v>0.4800156830630644</v>
      </c>
      <c r="D66" s="36">
        <v>1.0068507173263082</v>
      </c>
      <c r="E66" s="36">
        <v>1.5972839918763977</v>
      </c>
      <c r="F66" s="36">
        <v>1.2482118178762183</v>
      </c>
      <c r="G66" s="36">
        <v>4.673089793566097</v>
      </c>
      <c r="H66" s="36">
        <f t="shared" si="0"/>
        <v>1.1113348431523153</v>
      </c>
      <c r="I66" s="29">
        <v>0.10507982210339598</v>
      </c>
      <c r="J66" s="29">
        <v>0.11631490663012486</v>
      </c>
      <c r="K66" s="29">
        <v>0.3187387642121554</v>
      </c>
      <c r="L66" s="36">
        <v>0.77</v>
      </c>
      <c r="M66" s="39">
        <v>0.01041081081081081</v>
      </c>
      <c r="N66" s="29">
        <v>0.40641999999999984</v>
      </c>
      <c r="O66" s="45">
        <f t="shared" si="1"/>
        <v>24.853099999999998</v>
      </c>
      <c r="P66" s="19">
        <v>6.451910003262174</v>
      </c>
      <c r="Q66" s="19">
        <v>10.46255676204677</v>
      </c>
      <c r="R66" s="20">
        <v>0.03157858141672912</v>
      </c>
      <c r="S66" s="21">
        <v>0.13312272727272728</v>
      </c>
      <c r="T66" s="20">
        <v>0.09623371611981964</v>
      </c>
      <c r="V66" s="24">
        <v>24853.1</v>
      </c>
      <c r="W66" s="23">
        <v>0.10507982210339598</v>
      </c>
      <c r="X66" s="22">
        <v>0.1875</v>
      </c>
      <c r="Y66" s="22">
        <v>0.44299142857142854</v>
      </c>
    </row>
    <row r="67" spans="1:25" ht="10.5" customHeight="1">
      <c r="A67" s="35" t="s">
        <v>214</v>
      </c>
      <c r="B67" s="36">
        <v>15.947332465148051</v>
      </c>
      <c r="C67" s="36">
        <v>0.5803587244661708</v>
      </c>
      <c r="D67" s="36">
        <v>0.9676470496831675</v>
      </c>
      <c r="E67" s="36">
        <v>1.3664699555113269</v>
      </c>
      <c r="F67" s="36">
        <v>1.236812066505859</v>
      </c>
      <c r="G67" s="36">
        <v>4.532127651832175</v>
      </c>
      <c r="H67" s="36">
        <f aca="true" t="shared" si="2" ref="H67:H96">B67/S67/100</f>
        <v>0.8609785915281398</v>
      </c>
      <c r="I67" s="29">
        <v>0.11557725516595446</v>
      </c>
      <c r="J67" s="29">
        <v>0.11758611747123118</v>
      </c>
      <c r="K67" s="29">
        <v>0.4609800751478404</v>
      </c>
      <c r="L67" s="36">
        <v>0.7968888888888888</v>
      </c>
      <c r="M67" s="39">
        <v>0.025851923076923074</v>
      </c>
      <c r="N67" s="29">
        <v>0.40962999999999994</v>
      </c>
      <c r="O67" s="45">
        <f aca="true" t="shared" si="3" ref="O67:O96">V67/1000</f>
        <v>74.6989</v>
      </c>
      <c r="P67" s="19">
        <v>6.488127858638689</v>
      </c>
      <c r="Q67" s="19">
        <v>10.134532737642436</v>
      </c>
      <c r="R67" s="20">
        <v>0.049087261754185325</v>
      </c>
      <c r="S67" s="21">
        <v>0.18522333333333335</v>
      </c>
      <c r="T67" s="20">
        <v>0.0954801839150473</v>
      </c>
      <c r="V67" s="24">
        <v>74698.9</v>
      </c>
      <c r="W67" s="23">
        <v>0.11557725516595446</v>
      </c>
      <c r="X67" s="22">
        <v>0.1816</v>
      </c>
      <c r="Y67" s="22">
        <v>0.48668684210526314</v>
      </c>
    </row>
    <row r="68" spans="1:25" ht="10.5" customHeight="1">
      <c r="A68" s="35" t="s">
        <v>215</v>
      </c>
      <c r="B68" s="36">
        <v>23.623812924129155</v>
      </c>
      <c r="C68" s="36">
        <v>1.2190254201494786</v>
      </c>
      <c r="D68" s="36">
        <v>1.3499308053971042</v>
      </c>
      <c r="E68" s="36">
        <v>3.018649354824994</v>
      </c>
      <c r="F68" s="36">
        <v>2.576147109807352</v>
      </c>
      <c r="G68" s="36">
        <v>6.38822033930018</v>
      </c>
      <c r="H68" s="36">
        <f t="shared" si="2"/>
        <v>1.5572386677043542</v>
      </c>
      <c r="I68" s="29">
        <v>0.12314731565796616</v>
      </c>
      <c r="J68" s="29">
        <v>0.1739229094379575</v>
      </c>
      <c r="K68" s="29">
        <v>0.6856520020596222</v>
      </c>
      <c r="L68" s="36">
        <v>0.7564102564102565</v>
      </c>
      <c r="M68" s="39">
        <v>0.024300000000000002</v>
      </c>
      <c r="N68" s="29">
        <v>0.4029621621621621</v>
      </c>
      <c r="O68" s="45">
        <f t="shared" si="3"/>
        <v>972.6538</v>
      </c>
      <c r="P68" s="19">
        <v>8.691413181008121</v>
      </c>
      <c r="Q68" s="19">
        <v>14.51492007126817</v>
      </c>
      <c r="R68" s="20">
        <v>0.049730753911606876</v>
      </c>
      <c r="S68" s="21">
        <v>0.15170322580645162</v>
      </c>
      <c r="T68" s="20">
        <v>0.09300297891886088</v>
      </c>
      <c r="V68" s="24">
        <v>972653.8</v>
      </c>
      <c r="W68" s="23">
        <v>0.12314731565796616</v>
      </c>
      <c r="X68" s="22">
        <v>0.06913043478260869</v>
      </c>
      <c r="Y68" s="22">
        <v>0.42805238095238096</v>
      </c>
    </row>
    <row r="69" spans="1:25" ht="10.5" customHeight="1">
      <c r="A69" s="35" t="s">
        <v>360</v>
      </c>
      <c r="B69" s="36">
        <v>54.11571805503204</v>
      </c>
      <c r="C69" s="36">
        <v>2.2888203015645776</v>
      </c>
      <c r="D69" s="36">
        <v>3.1501095236121435</v>
      </c>
      <c r="E69" s="36">
        <v>2.8932413315008203</v>
      </c>
      <c r="F69" s="36">
        <v>1.9327046646521484</v>
      </c>
      <c r="G69" s="36">
        <v>6.276473125607714</v>
      </c>
      <c r="H69" s="36">
        <f t="shared" si="2"/>
        <v>2.557252172404444</v>
      </c>
      <c r="I69" s="29">
        <v>0.10547698409179763</v>
      </c>
      <c r="J69" s="29">
        <v>0.12051971340426597</v>
      </c>
      <c r="K69" s="29">
        <v>0.4650027968337732</v>
      </c>
      <c r="L69" s="36">
        <v>0.732183908045977</v>
      </c>
      <c r="M69" s="39">
        <v>0.005524742268041238</v>
      </c>
      <c r="N69" s="29">
        <v>0.6520222222222221</v>
      </c>
      <c r="O69" s="45">
        <f t="shared" si="3"/>
        <v>71.7845</v>
      </c>
      <c r="P69" s="19">
        <v>9.997107677879322</v>
      </c>
      <c r="Q69" s="19">
        <v>15.818208351074876</v>
      </c>
      <c r="R69" s="20">
        <v>0.08344200668938977</v>
      </c>
      <c r="S69" s="21">
        <v>0.21161666666666665</v>
      </c>
      <c r="T69" s="20">
        <v>0.1991445209025893</v>
      </c>
      <c r="V69" s="24">
        <v>71784.5</v>
      </c>
      <c r="W69" s="23">
        <v>0.10547698409179763</v>
      </c>
      <c r="X69" s="22">
        <v>0.17682926829268295</v>
      </c>
      <c r="Y69" s="22">
        <v>0.3094808988764046</v>
      </c>
    </row>
    <row r="70" spans="1:25" ht="10.5" customHeight="1">
      <c r="A70" s="35" t="s">
        <v>361</v>
      </c>
      <c r="B70" s="36">
        <v>39.20954236303359</v>
      </c>
      <c r="C70" s="36">
        <v>2.558410047812745</v>
      </c>
      <c r="D70" s="36">
        <v>2.6662964747020625</v>
      </c>
      <c r="E70" s="36">
        <v>6.596775306483888</v>
      </c>
      <c r="F70" s="36">
        <v>5.517553962012902</v>
      </c>
      <c r="G70" s="36">
        <v>12.48215538335872</v>
      </c>
      <c r="H70" s="36">
        <f t="shared" si="2"/>
        <v>1.9598318076784196</v>
      </c>
      <c r="I70" s="29">
        <v>0.18140051061480783</v>
      </c>
      <c r="J70" s="29">
        <v>0.21788264781485986</v>
      </c>
      <c r="K70" s="29">
        <v>0.23978697153012746</v>
      </c>
      <c r="L70" s="36">
        <v>0.8722222222222225</v>
      </c>
      <c r="M70" s="39">
        <v>0.0031625</v>
      </c>
      <c r="N70" s="29">
        <v>0.7217361111111109</v>
      </c>
      <c r="O70" s="45">
        <f t="shared" si="3"/>
        <v>114.72319999999999</v>
      </c>
      <c r="P70" s="19">
        <v>16.743704310951735</v>
      </c>
      <c r="Q70" s="19">
        <v>24.68623071486473</v>
      </c>
      <c r="R70" s="20">
        <v>0.07035208377934775</v>
      </c>
      <c r="S70" s="21">
        <v>0.2000658536585366</v>
      </c>
      <c r="T70" s="20">
        <v>0.10800743562266722</v>
      </c>
      <c r="V70" s="24">
        <v>114723.2</v>
      </c>
      <c r="W70" s="23">
        <v>0.18140051061480783</v>
      </c>
      <c r="X70" s="22">
        <v>0.223</v>
      </c>
      <c r="Y70" s="22">
        <v>0.37362289156626516</v>
      </c>
    </row>
    <row r="71" spans="1:25" ht="10.5" customHeight="1">
      <c r="A71" s="35" t="s">
        <v>362</v>
      </c>
      <c r="B71" s="36">
        <v>28.84101547674271</v>
      </c>
      <c r="C71" s="36">
        <v>1.5819938145808419</v>
      </c>
      <c r="D71" s="36">
        <v>1.8902261587251654</v>
      </c>
      <c r="E71" s="36">
        <v>5.6629350247166075</v>
      </c>
      <c r="F71" s="36">
        <v>3.337630895205102</v>
      </c>
      <c r="G71" s="36">
        <v>6.501859481780223</v>
      </c>
      <c r="H71" s="36">
        <f t="shared" si="2"/>
        <v>1.494531834008272</v>
      </c>
      <c r="I71" s="29">
        <v>0.14709072692495592</v>
      </c>
      <c r="J71" s="29">
        <v>0.2199381917113483</v>
      </c>
      <c r="K71" s="29">
        <v>0.41329646607346177</v>
      </c>
      <c r="L71" s="36">
        <v>0.82</v>
      </c>
      <c r="M71" s="39">
        <v>0.008166666666666666</v>
      </c>
      <c r="N71" s="29">
        <v>0.635270731707317</v>
      </c>
      <c r="O71" s="45">
        <f t="shared" si="3"/>
        <v>68.3907</v>
      </c>
      <c r="P71" s="19">
        <v>8.986704529837825</v>
      </c>
      <c r="Q71" s="19">
        <v>14.626400970846861</v>
      </c>
      <c r="R71" s="20">
        <v>0.04109116900721016</v>
      </c>
      <c r="S71" s="21">
        <v>0.19297692307692307</v>
      </c>
      <c r="T71" s="20">
        <v>0.1292338533924195</v>
      </c>
      <c r="V71" s="24">
        <v>68390.7</v>
      </c>
      <c r="W71" s="23">
        <v>0.14709072692495592</v>
      </c>
      <c r="X71" s="22">
        <v>0.201</v>
      </c>
      <c r="Y71" s="22">
        <v>0.3564347826086957</v>
      </c>
    </row>
    <row r="72" spans="1:25" ht="10.5" customHeight="1">
      <c r="A72" s="35" t="s">
        <v>347</v>
      </c>
      <c r="B72" s="36">
        <v>302.68975973874507</v>
      </c>
      <c r="C72" s="36">
        <v>0.5106973906883387</v>
      </c>
      <c r="D72" s="36">
        <v>0.5576838915344957</v>
      </c>
      <c r="E72" s="36">
        <v>2.6114004548107306</v>
      </c>
      <c r="F72" s="36">
        <v>2.304855767826604</v>
      </c>
      <c r="G72" s="36">
        <v>71.92259669069131</v>
      </c>
      <c r="H72" s="36">
        <f t="shared" si="2"/>
        <v>35.16600153277491</v>
      </c>
      <c r="I72" s="29">
        <v>0.7066973898693929</v>
      </c>
      <c r="J72" s="29">
        <v>0.014617183570285804</v>
      </c>
      <c r="K72" s="29">
        <v>0.6396588290179613</v>
      </c>
      <c r="L72" s="36">
        <v>0.6975694444444444</v>
      </c>
      <c r="M72" s="39">
        <v>0.07768815789473682</v>
      </c>
      <c r="N72" s="29">
        <v>0.2607413223140495</v>
      </c>
      <c r="O72" s="45">
        <f t="shared" si="3"/>
        <v>129.7631</v>
      </c>
      <c r="P72" s="19">
        <v>86.35620695959535</v>
      </c>
      <c r="Q72" s="19">
        <v>157.29728043642143</v>
      </c>
      <c r="R72" s="20">
        <v>0.13820496674406707</v>
      </c>
      <c r="S72" s="21">
        <v>0.0860745454545455</v>
      </c>
      <c r="T72" s="20">
        <v>0.003545413436184029</v>
      </c>
      <c r="V72" s="24">
        <v>129763.1</v>
      </c>
      <c r="W72" s="23">
        <v>7.066973898693928</v>
      </c>
      <c r="X72" s="22">
        <v>0.08924050632911391</v>
      </c>
      <c r="Y72" s="22">
        <v>0.44768356164383555</v>
      </c>
    </row>
    <row r="73" spans="1:25" ht="10.5" customHeight="1">
      <c r="A73" s="35" t="s">
        <v>348</v>
      </c>
      <c r="B73" s="36">
        <v>14.057749600781753</v>
      </c>
      <c r="C73" s="36">
        <v>1.099233098821227</v>
      </c>
      <c r="D73" s="36">
        <v>1.7683101150817688</v>
      </c>
      <c r="E73" s="36">
        <v>1.4519314086531834</v>
      </c>
      <c r="F73" s="36">
        <v>1.2697042242846055</v>
      </c>
      <c r="G73" s="36">
        <v>5.328176417075663</v>
      </c>
      <c r="H73" s="36">
        <f t="shared" si="2"/>
        <v>0.9758373067008794</v>
      </c>
      <c r="I73" s="29">
        <v>0.1075001476988519</v>
      </c>
      <c r="J73" s="29">
        <v>0.11149028509935421</v>
      </c>
      <c r="K73" s="29">
        <v>0.2953811592821222</v>
      </c>
      <c r="L73" s="36">
        <v>0.809375</v>
      </c>
      <c r="M73" s="39">
        <v>0.01723125</v>
      </c>
      <c r="N73" s="29">
        <v>0.3911625</v>
      </c>
      <c r="O73" s="45">
        <f t="shared" si="3"/>
        <v>58.982099999999996</v>
      </c>
      <c r="P73" s="19">
        <v>7.082836923903794</v>
      </c>
      <c r="Q73" s="19">
        <v>11.121235601811648</v>
      </c>
      <c r="R73" s="20">
        <v>0.0813865722406001</v>
      </c>
      <c r="S73" s="21">
        <v>0.14405833333333334</v>
      </c>
      <c r="T73" s="20">
        <v>0.15900302613800496</v>
      </c>
      <c r="V73" s="24">
        <v>58982.1</v>
      </c>
      <c r="W73" s="23">
        <v>0.1075001476988519</v>
      </c>
      <c r="X73" s="22">
        <v>0.19384615384615383</v>
      </c>
      <c r="Y73" s="22">
        <v>0.46525999999999995</v>
      </c>
    </row>
    <row r="74" spans="1:25" ht="10.5" customHeight="1">
      <c r="A74" s="35" t="s">
        <v>349</v>
      </c>
      <c r="B74" s="36">
        <v>21.093493807779524</v>
      </c>
      <c r="C74" s="36">
        <v>1.367211083399096</v>
      </c>
      <c r="D74" s="36">
        <v>1.6480383134311822</v>
      </c>
      <c r="E74" s="36">
        <v>2.355710790425134</v>
      </c>
      <c r="F74" s="36">
        <v>2.014241191807114</v>
      </c>
      <c r="G74" s="36">
        <v>7.893319155596145</v>
      </c>
      <c r="H74" s="36">
        <f t="shared" si="2"/>
        <v>1.084339110336026</v>
      </c>
      <c r="I74" s="29">
        <v>0.11022238498940282</v>
      </c>
      <c r="J74" s="29">
        <v>0.12518155052682434</v>
      </c>
      <c r="K74" s="29">
        <v>0.24476361416361414</v>
      </c>
      <c r="L74" s="36">
        <v>0.8103896103896102</v>
      </c>
      <c r="M74" s="39">
        <v>0.005726744186046512</v>
      </c>
      <c r="N74" s="29">
        <v>0.6425181818181818</v>
      </c>
      <c r="O74" s="45">
        <f t="shared" si="3"/>
        <v>60.4645</v>
      </c>
      <c r="P74" s="19">
        <v>10.512269859388583</v>
      </c>
      <c r="Q74" s="19">
        <v>15.286868433429834</v>
      </c>
      <c r="R74" s="20">
        <v>0.06397103880862957</v>
      </c>
      <c r="S74" s="21">
        <v>0.1945285714285714</v>
      </c>
      <c r="T74" s="20">
        <v>0.1078074505977429</v>
      </c>
      <c r="V74" s="24">
        <v>60464.5</v>
      </c>
      <c r="W74" s="23">
        <v>0.11022238498940282</v>
      </c>
      <c r="X74" s="22">
        <v>0.23866666666666667</v>
      </c>
      <c r="Y74" s="22">
        <v>0.33689125000000003</v>
      </c>
    </row>
    <row r="75" spans="1:25" ht="10.5" customHeight="1">
      <c r="A75" s="35" t="s">
        <v>350</v>
      </c>
      <c r="B75" s="36">
        <v>19.937341920680034</v>
      </c>
      <c r="C75" s="36">
        <v>1.1896950365644936</v>
      </c>
      <c r="D75" s="36">
        <v>1.4419698148436284</v>
      </c>
      <c r="E75" s="36">
        <v>3.682150682622619</v>
      </c>
      <c r="F75" s="36">
        <v>2.557367384908272</v>
      </c>
      <c r="G75" s="36">
        <v>6.962223915131944</v>
      </c>
      <c r="H75" s="36">
        <f t="shared" si="2"/>
        <v>1.1718001128863162</v>
      </c>
      <c r="I75" s="29">
        <v>0.1881582432399894</v>
      </c>
      <c r="J75" s="29">
        <v>0.1739030258208218</v>
      </c>
      <c r="K75" s="29">
        <v>0.09645931787958593</v>
      </c>
      <c r="L75" s="36">
        <v>0.7678160919540227</v>
      </c>
      <c r="M75" s="39">
        <v>0.0032698924731182797</v>
      </c>
      <c r="N75" s="29">
        <v>0.5051486111111113</v>
      </c>
      <c r="O75" s="45">
        <f t="shared" si="3"/>
        <v>76.4617</v>
      </c>
      <c r="P75" s="19">
        <v>9.103067827780981</v>
      </c>
      <c r="Q75" s="19">
        <v>14.411189173268044</v>
      </c>
      <c r="R75" s="20">
        <v>0.06079352730667496</v>
      </c>
      <c r="S75" s="21">
        <v>0.17014285714285712</v>
      </c>
      <c r="T75" s="20">
        <v>0.10005904422644055</v>
      </c>
      <c r="V75" s="24">
        <v>76461.7</v>
      </c>
      <c r="W75" s="23">
        <v>0.1881582432399894</v>
      </c>
      <c r="X75" s="22">
        <v>0.24127659574468086</v>
      </c>
      <c r="Y75" s="22">
        <v>0.3644298850574713</v>
      </c>
    </row>
    <row r="76" spans="1:25" ht="10.5" customHeight="1">
      <c r="A76" s="35" t="s">
        <v>351</v>
      </c>
      <c r="B76" s="36">
        <v>20.215155974492568</v>
      </c>
      <c r="C76" s="36">
        <v>0.7046297896566798</v>
      </c>
      <c r="D76" s="36">
        <v>0.7570169123090446</v>
      </c>
      <c r="E76" s="36">
        <v>3.1766920347750722</v>
      </c>
      <c r="F76" s="36">
        <v>2.951252519532699</v>
      </c>
      <c r="G76" s="36">
        <v>6.667387954205869</v>
      </c>
      <c r="H76" s="36">
        <f t="shared" si="2"/>
        <v>0.9388860700614261</v>
      </c>
      <c r="I76" s="29">
        <v>0.16652743026547973</v>
      </c>
      <c r="J76" s="29">
        <v>0.20196003471455146</v>
      </c>
      <c r="K76" s="29">
        <v>0.09088940990865584</v>
      </c>
      <c r="L76" s="36">
        <v>1.12974842767296</v>
      </c>
      <c r="M76" s="39">
        <v>0.0030747524752475245</v>
      </c>
      <c r="N76" s="29">
        <v>0.7021855345911945</v>
      </c>
      <c r="O76" s="45">
        <f t="shared" si="3"/>
        <v>152.4809</v>
      </c>
      <c r="P76" s="19">
        <v>8.397597133641668</v>
      </c>
      <c r="Q76" s="19">
        <v>13.670153727795794</v>
      </c>
      <c r="R76" s="20">
        <v>0.03693785449628602</v>
      </c>
      <c r="S76" s="21">
        <v>0.21531000000000003</v>
      </c>
      <c r="T76" s="20">
        <v>0.055377351812056594</v>
      </c>
      <c r="V76" s="24">
        <v>152480.9</v>
      </c>
      <c r="W76" s="23">
        <v>0.16652743026547973</v>
      </c>
      <c r="X76" s="22">
        <v>0.28831858407079647</v>
      </c>
      <c r="Y76" s="22">
        <v>0.39418477157360415</v>
      </c>
    </row>
    <row r="77" spans="1:25" ht="10.5" customHeight="1">
      <c r="A77" s="35" t="s">
        <v>352</v>
      </c>
      <c r="B77" s="36">
        <v>41.553398355092185</v>
      </c>
      <c r="C77" s="36">
        <v>1.9932901261456284</v>
      </c>
      <c r="D77" s="36">
        <v>2.03680970797749</v>
      </c>
      <c r="E77" s="36">
        <v>7.067461596863268</v>
      </c>
      <c r="F77" s="36">
        <v>6.29407365694335</v>
      </c>
      <c r="G77" s="36">
        <v>18.758915063756213</v>
      </c>
      <c r="H77" s="36">
        <f t="shared" si="2"/>
        <v>2.8103747679772493</v>
      </c>
      <c r="I77" s="29">
        <v>0.1799461264053416</v>
      </c>
      <c r="J77" s="29">
        <v>0.17949533184238894</v>
      </c>
      <c r="K77" s="29">
        <v>0.09586627327483413</v>
      </c>
      <c r="L77" s="36">
        <v>0.85</v>
      </c>
      <c r="M77" s="39">
        <v>0.004291666666666667</v>
      </c>
      <c r="N77" s="29">
        <v>0.429425</v>
      </c>
      <c r="O77" s="45">
        <f t="shared" si="3"/>
        <v>135.9087</v>
      </c>
      <c r="P77" s="19">
        <v>21.455983685072457</v>
      </c>
      <c r="Q77" s="19">
        <v>34.85539238698241</v>
      </c>
      <c r="R77" s="20">
        <v>0.0507515792036443</v>
      </c>
      <c r="S77" s="21">
        <v>0.14785714285714285</v>
      </c>
      <c r="T77" s="20">
        <v>0.05843599995558178</v>
      </c>
      <c r="V77" s="24">
        <v>135908.7</v>
      </c>
      <c r="W77" s="23">
        <v>0.1799461264053416</v>
      </c>
      <c r="X77" s="22">
        <v>0.275</v>
      </c>
      <c r="Y77" s="22">
        <v>0.38491666666666674</v>
      </c>
    </row>
    <row r="78" spans="1:25" ht="10.5" customHeight="1">
      <c r="A78" s="35" t="s">
        <v>353</v>
      </c>
      <c r="B78" s="36">
        <v>26.940035362465267</v>
      </c>
      <c r="C78" s="36">
        <v>0.8260171963645866</v>
      </c>
      <c r="D78" s="36">
        <v>0.9815071701675359</v>
      </c>
      <c r="E78" s="36">
        <v>4.452915670123998</v>
      </c>
      <c r="F78" s="36">
        <v>2.9194098404484854</v>
      </c>
      <c r="G78" s="36">
        <v>10.24801480492296</v>
      </c>
      <c r="H78" s="36">
        <f t="shared" si="2"/>
        <v>1.774402836549075</v>
      </c>
      <c r="I78" s="29">
        <v>0.16847605017207137</v>
      </c>
      <c r="J78" s="29">
        <v>0.13758068451002287</v>
      </c>
      <c r="K78" s="29">
        <v>0.18704472413668677</v>
      </c>
      <c r="L78" s="36">
        <v>1.055</v>
      </c>
      <c r="M78" s="39">
        <v>0.010638709677419356</v>
      </c>
      <c r="N78" s="29">
        <v>0.44964666666666675</v>
      </c>
      <c r="O78" s="45">
        <f t="shared" si="3"/>
        <v>373.2946</v>
      </c>
      <c r="P78" s="19">
        <v>12.81720697317587</v>
      </c>
      <c r="Q78" s="19">
        <v>20.921557774084324</v>
      </c>
      <c r="R78" s="20">
        <v>0.03125235798903835</v>
      </c>
      <c r="S78" s="21">
        <v>0.15182592592592592</v>
      </c>
      <c r="T78" s="20">
        <v>0.04691367539482818</v>
      </c>
      <c r="V78" s="24">
        <v>373294.6</v>
      </c>
      <c r="W78" s="23">
        <v>0.16847605017207137</v>
      </c>
      <c r="X78" s="22">
        <v>0.1733333333333333</v>
      </c>
      <c r="Y78" s="22">
        <v>0.5638599999999999</v>
      </c>
    </row>
    <row r="79" spans="1:25" ht="10.5" customHeight="1">
      <c r="A79" s="35" t="s">
        <v>354</v>
      </c>
      <c r="B79" s="36">
        <v>18.865441955079973</v>
      </c>
      <c r="C79" s="36">
        <v>1.6949008165252797</v>
      </c>
      <c r="D79" s="36">
        <v>3.045769477751783</v>
      </c>
      <c r="E79" s="36">
        <v>4.38846529687543</v>
      </c>
      <c r="F79" s="36">
        <v>2.0275864355042224</v>
      </c>
      <c r="G79" s="36">
        <v>5.412982450509096</v>
      </c>
      <c r="H79" s="36">
        <f t="shared" si="2"/>
        <v>1.1130054250784647</v>
      </c>
      <c r="I79" s="29">
        <v>0.2738523717461516</v>
      </c>
      <c r="J79" s="29">
        <v>0.19842739197498616</v>
      </c>
      <c r="K79" s="29">
        <v>0.1162450447249624</v>
      </c>
      <c r="L79" s="36">
        <v>1.2160714285714287</v>
      </c>
      <c r="M79" s="39">
        <v>0.012037500000000001</v>
      </c>
      <c r="N79" s="29">
        <v>0.6249961538461538</v>
      </c>
      <c r="O79" s="45">
        <f t="shared" si="3"/>
        <v>270.8021</v>
      </c>
      <c r="P79" s="19">
        <v>5.590706234346829</v>
      </c>
      <c r="Q79" s="19">
        <v>8.836374595320217</v>
      </c>
      <c r="R79" s="20">
        <v>0.10576649855483912</v>
      </c>
      <c r="S79" s="21">
        <v>0.16949999999999998</v>
      </c>
      <c r="T79" s="20">
        <v>0.34468541876493514</v>
      </c>
      <c r="V79" s="24">
        <v>270802.1</v>
      </c>
      <c r="W79" s="23">
        <v>0.2738523717461516</v>
      </c>
      <c r="X79" s="22">
        <v>0.21789473684210528</v>
      </c>
      <c r="Y79" s="22">
        <v>0.28803125</v>
      </c>
    </row>
    <row r="80" spans="1:25" ht="10.5" customHeight="1">
      <c r="A80" s="35" t="s">
        <v>355</v>
      </c>
      <c r="B80" s="36">
        <v>80.88219923428676</v>
      </c>
      <c r="C80" s="36">
        <v>8.627699980241896</v>
      </c>
      <c r="D80" s="36">
        <v>8.509581798552013</v>
      </c>
      <c r="E80" s="36">
        <v>11.261012824069969</v>
      </c>
      <c r="F80" s="36">
        <v>13.566020452191331</v>
      </c>
      <c r="G80" s="36">
        <v>25.748556492578853</v>
      </c>
      <c r="H80" s="36">
        <f t="shared" si="2"/>
        <v>2.7284146675302328</v>
      </c>
      <c r="I80" s="29">
        <v>0.1880944184959492</v>
      </c>
      <c r="J80" s="29">
        <v>0.2646351016706023</v>
      </c>
      <c r="K80" s="29">
        <v>0.06773123051607087</v>
      </c>
      <c r="L80" s="36">
        <v>1.3060377358490567</v>
      </c>
      <c r="M80" s="39">
        <v>0.000127</v>
      </c>
      <c r="N80" s="29">
        <v>0.9066391304347826</v>
      </c>
      <c r="O80" s="45">
        <f t="shared" si="3"/>
        <v>978.1327</v>
      </c>
      <c r="P80" s="19">
        <v>35.804911908691345</v>
      </c>
      <c r="Q80" s="19">
        <v>49.62036723127632</v>
      </c>
      <c r="R80" s="20">
        <v>0.1441097915519991</v>
      </c>
      <c r="S80" s="21">
        <v>0.29644393939393937</v>
      </c>
      <c r="T80" s="20">
        <v>0.17149372875234026</v>
      </c>
      <c r="V80" s="24">
        <v>978132.7</v>
      </c>
      <c r="W80" s="23">
        <v>0.1880944184959492</v>
      </c>
      <c r="X80" s="22">
        <v>0.26526315789473687</v>
      </c>
      <c r="Y80" s="22">
        <v>0.5006182795698924</v>
      </c>
    </row>
    <row r="81" spans="1:25" ht="10.5" customHeight="1">
      <c r="A81" s="35" t="s">
        <v>375</v>
      </c>
      <c r="B81" s="36">
        <v>86.8133718133718</v>
      </c>
      <c r="C81" s="36">
        <v>9.199578636174424</v>
      </c>
      <c r="D81" s="36">
        <v>8.886418662339759</v>
      </c>
      <c r="E81" s="36">
        <v>13.582726052654685</v>
      </c>
      <c r="F81" s="36">
        <v>25.424528742067928</v>
      </c>
      <c r="G81" s="36">
        <v>40.5743376905473</v>
      </c>
      <c r="H81" s="36">
        <f t="shared" si="2"/>
        <v>3.156849884122611</v>
      </c>
      <c r="I81" s="29">
        <v>0.26219473954871</v>
      </c>
      <c r="J81" s="29">
        <v>0.33583138364528325</v>
      </c>
      <c r="K81" s="29">
        <v>0</v>
      </c>
      <c r="L81" s="36">
        <v>1.8433333333333335</v>
      </c>
      <c r="M81" s="39">
        <v>0</v>
      </c>
      <c r="N81" s="29">
        <v>0.7201000000000001</v>
      </c>
      <c r="O81" s="45">
        <f t="shared" si="3"/>
        <v>108.291</v>
      </c>
      <c r="P81" s="19">
        <v>49.154034114938206</v>
      </c>
      <c r="Q81" s="19">
        <v>72.66699869156652</v>
      </c>
      <c r="R81" s="20">
        <v>0.1775844639079796</v>
      </c>
      <c r="S81" s="21">
        <v>0.275</v>
      </c>
      <c r="T81" s="20">
        <v>0.1222896063185156</v>
      </c>
      <c r="V81" s="24">
        <v>108291</v>
      </c>
      <c r="W81" s="23">
        <v>0.26219473954871</v>
      </c>
      <c r="X81" s="22">
        <v>0.04166666666666667</v>
      </c>
      <c r="Y81" s="22">
        <v>0.6985571428571429</v>
      </c>
    </row>
    <row r="82" spans="1:25" ht="10.5" customHeight="1">
      <c r="A82" s="35" t="s">
        <v>376</v>
      </c>
      <c r="B82" s="36">
        <v>14.213638531235098</v>
      </c>
      <c r="C82" s="36">
        <v>0.6262619895573974</v>
      </c>
      <c r="D82" s="36">
        <v>0.6736844316976057</v>
      </c>
      <c r="E82" s="36">
        <v>1.9089278852312026</v>
      </c>
      <c r="F82" s="36">
        <v>1.9573191203625988</v>
      </c>
      <c r="G82" s="36">
        <v>5.66335325851724</v>
      </c>
      <c r="H82" s="36">
        <f t="shared" si="2"/>
        <v>0.7982798336398325</v>
      </c>
      <c r="I82" s="29">
        <v>0.14856859228897143</v>
      </c>
      <c r="J82" s="29">
        <v>0.16308579414632024</v>
      </c>
      <c r="K82" s="29">
        <v>0.19361800190748685</v>
      </c>
      <c r="L82" s="36">
        <v>0.9042857142857142</v>
      </c>
      <c r="M82" s="39">
        <v>0.0074</v>
      </c>
      <c r="N82" s="29">
        <v>0.5461428571428573</v>
      </c>
      <c r="O82" s="45">
        <f t="shared" si="3"/>
        <v>11.9224</v>
      </c>
      <c r="P82" s="19">
        <v>6.920962929288765</v>
      </c>
      <c r="Q82" s="19">
        <v>11.001177386718275</v>
      </c>
      <c r="R82" s="20">
        <v>0.04874089949257776</v>
      </c>
      <c r="S82" s="21">
        <v>0.17805333333333334</v>
      </c>
      <c r="T82" s="20">
        <v>0.06123748468149829</v>
      </c>
      <c r="V82" s="24">
        <v>11922.4</v>
      </c>
      <c r="W82" s="23">
        <v>0.14856859228897143</v>
      </c>
      <c r="X82" s="22">
        <v>0.30058823529411766</v>
      </c>
      <c r="Y82" s="22">
        <v>0.4029</v>
      </c>
    </row>
    <row r="83" spans="1:25" ht="10.5" customHeight="1">
      <c r="A83" s="35" t="s">
        <v>377</v>
      </c>
      <c r="B83" s="36">
        <v>12.267108485808961</v>
      </c>
      <c r="C83" s="36">
        <v>0.32783640906973255</v>
      </c>
      <c r="D83" s="36">
        <v>0.5081837818274225</v>
      </c>
      <c r="E83" s="36">
        <v>0.8470216067804704</v>
      </c>
      <c r="F83" s="36">
        <v>0.9697415922477675</v>
      </c>
      <c r="G83" s="36">
        <v>3.739934806871879</v>
      </c>
      <c r="H83" s="36">
        <f t="shared" si="2"/>
        <v>0.9959378264980602</v>
      </c>
      <c r="I83" s="29">
        <v>0.07678763280410648</v>
      </c>
      <c r="J83" s="29">
        <v>0.11044570182036018</v>
      </c>
      <c r="K83" s="29">
        <v>0.332219175911252</v>
      </c>
      <c r="L83" s="36">
        <v>0.7607407407407407</v>
      </c>
      <c r="M83" s="39">
        <v>0.025750000000000002</v>
      </c>
      <c r="N83" s="29">
        <v>0.48962758620689656</v>
      </c>
      <c r="O83" s="45">
        <f t="shared" si="3"/>
        <v>8.5146</v>
      </c>
      <c r="P83" s="19">
        <v>5.266591728151836</v>
      </c>
      <c r="Q83" s="19">
        <v>8.109379906478447</v>
      </c>
      <c r="R83" s="20">
        <v>0.029720353764231617</v>
      </c>
      <c r="S83" s="21">
        <v>0.12317142857142854</v>
      </c>
      <c r="T83" s="20">
        <v>0.06266617024828781</v>
      </c>
      <c r="V83" s="24">
        <v>8514.6</v>
      </c>
      <c r="W83" s="23">
        <v>0.07678763280410648</v>
      </c>
      <c r="X83" s="22">
        <v>0.1304</v>
      </c>
      <c r="Y83" s="22">
        <v>0.4644740740740741</v>
      </c>
    </row>
    <row r="84" spans="1:25" ht="10.5" customHeight="1">
      <c r="A84" s="35" t="s">
        <v>378</v>
      </c>
      <c r="B84" s="36">
        <v>9.252326217843459</v>
      </c>
      <c r="C84" s="36">
        <v>0.5003344639992423</v>
      </c>
      <c r="D84" s="36">
        <v>0.8550616538504797</v>
      </c>
      <c r="E84" s="36">
        <v>0.9587549344344117</v>
      </c>
      <c r="F84" s="36">
        <v>1.105095928524639</v>
      </c>
      <c r="G84" s="36">
        <v>3.5155982936510664</v>
      </c>
      <c r="H84" s="36">
        <f t="shared" si="2"/>
        <v>0.5428031381134829</v>
      </c>
      <c r="I84" s="29">
        <v>0.019125187168201822</v>
      </c>
      <c r="J84" s="29">
        <v>0.12987567769906605</v>
      </c>
      <c r="K84" s="29">
        <v>0.18423770114942528</v>
      </c>
      <c r="L84" s="36">
        <v>0.904375</v>
      </c>
      <c r="M84" s="39">
        <v>0.02564736842105263</v>
      </c>
      <c r="N84" s="29">
        <v>0.4443875</v>
      </c>
      <c r="O84" s="45">
        <f t="shared" si="3"/>
        <v>16.904</v>
      </c>
      <c r="P84" s="19">
        <v>5.3926178446769395</v>
      </c>
      <c r="Q84" s="19">
        <v>7.510609811527772</v>
      </c>
      <c r="R84" s="20">
        <v>0.009980642526061552</v>
      </c>
      <c r="S84" s="21">
        <v>0.17045454545454547</v>
      </c>
      <c r="T84" s="20">
        <v>0.11384716758126291</v>
      </c>
      <c r="V84" s="24">
        <v>16904</v>
      </c>
      <c r="W84" s="23">
        <v>0.019125187168201822</v>
      </c>
      <c r="X84" s="22">
        <v>0.138</v>
      </c>
      <c r="Y84" s="22">
        <v>0.40848</v>
      </c>
    </row>
    <row r="85" spans="1:25" ht="10.5" customHeight="1">
      <c r="A85" s="35" t="s">
        <v>231</v>
      </c>
      <c r="B85" s="36">
        <v>122.0202738086332</v>
      </c>
      <c r="C85" s="36">
        <v>6.0897987173567545</v>
      </c>
      <c r="D85" s="36">
        <v>6.202787315945176</v>
      </c>
      <c r="E85" s="36">
        <v>10.972458610552376</v>
      </c>
      <c r="F85" s="36">
        <v>9.464495382247785</v>
      </c>
      <c r="G85" s="36">
        <v>30.300589905478258</v>
      </c>
      <c r="H85" s="36">
        <f t="shared" si="2"/>
        <v>3.8026147495159166</v>
      </c>
      <c r="I85" s="29">
        <v>0.09915752320343</v>
      </c>
      <c r="J85" s="29">
        <v>0.15134340609963784</v>
      </c>
      <c r="K85" s="29">
        <v>0.07539269095533778</v>
      </c>
      <c r="L85" s="36">
        <v>1.095625</v>
      </c>
      <c r="M85" s="39">
        <v>0.00023813559322033898</v>
      </c>
      <c r="N85" s="29">
        <v>0.9872506666666667</v>
      </c>
      <c r="O85" s="45">
        <f t="shared" si="3"/>
        <v>489.3135</v>
      </c>
      <c r="P85" s="19">
        <v>41.674145074244564</v>
      </c>
      <c r="Q85" s="19">
        <v>61.35491347284024</v>
      </c>
      <c r="R85" s="20">
        <v>0.0550331861848893</v>
      </c>
      <c r="S85" s="21">
        <v>0.32088518518518533</v>
      </c>
      <c r="T85" s="20">
        <v>0.10109683096026109</v>
      </c>
      <c r="V85" s="24">
        <v>489313.5</v>
      </c>
      <c r="W85" s="23">
        <v>0.09915752320343</v>
      </c>
      <c r="X85" s="22">
        <v>0.2850877192982456</v>
      </c>
      <c r="Y85" s="22">
        <v>0.3449642201834863</v>
      </c>
    </row>
    <row r="86" spans="1:25" ht="10.5" customHeight="1">
      <c r="A86" s="35" t="s">
        <v>232</v>
      </c>
      <c r="B86" s="36">
        <v>111.33062527345771</v>
      </c>
      <c r="C86" s="36">
        <v>4.203917850551687</v>
      </c>
      <c r="D86" s="36">
        <v>4.846170858686653</v>
      </c>
      <c r="E86" s="36">
        <v>4.595219693869636</v>
      </c>
      <c r="F86" s="36">
        <v>3.202993929379786</v>
      </c>
      <c r="G86" s="36">
        <v>11.213281531251678</v>
      </c>
      <c r="H86" s="36">
        <f t="shared" si="2"/>
        <v>3.7154727151613507</v>
      </c>
      <c r="I86" s="29">
        <v>0.027786750440093697</v>
      </c>
      <c r="J86" s="29">
        <v>0.11439601102232098</v>
      </c>
      <c r="K86" s="29">
        <v>0.8720539706057835</v>
      </c>
      <c r="L86" s="36">
        <v>1.17344444444444</v>
      </c>
      <c r="M86" s="39">
        <v>0.00236860465116279</v>
      </c>
      <c r="N86" s="29">
        <v>0.8387400000000003</v>
      </c>
      <c r="O86" s="45">
        <f t="shared" si="3"/>
        <v>1119.5853</v>
      </c>
      <c r="P86" s="19">
        <v>16.996862513785782</v>
      </c>
      <c r="Q86" s="19">
        <v>27.206435363262838</v>
      </c>
      <c r="R86" s="20">
        <v>0.025420594436381866</v>
      </c>
      <c r="S86" s="21">
        <v>0.29964054054054057</v>
      </c>
      <c r="T86" s="20">
        <v>0.17812590271309459</v>
      </c>
      <c r="V86" s="24">
        <v>1119585.3</v>
      </c>
      <c r="W86" s="23">
        <v>0.027786750440093697</v>
      </c>
      <c r="X86" s="22">
        <v>0.2580701754385965</v>
      </c>
      <c r="Y86" s="22">
        <v>0.3359171779141103</v>
      </c>
    </row>
    <row r="87" spans="1:25" ht="10.5" customHeight="1">
      <c r="A87" s="35" t="s">
        <v>233</v>
      </c>
      <c r="B87" s="36">
        <v>11.407552083333334</v>
      </c>
      <c r="C87" s="36">
        <v>0.20635481439608064</v>
      </c>
      <c r="D87" s="36">
        <v>0.668074006029772</v>
      </c>
      <c r="E87" s="36">
        <v>0.8030799550839884</v>
      </c>
      <c r="F87" s="36">
        <v>0.9552225353959098</v>
      </c>
      <c r="G87" s="36">
        <v>3.9270485460595563</v>
      </c>
      <c r="H87" s="36">
        <f t="shared" si="2"/>
        <v>1.082468445863747</v>
      </c>
      <c r="I87" s="29">
        <v>0.061599101679767176</v>
      </c>
      <c r="J87" s="29">
        <v>0.10430278205247116</v>
      </c>
      <c r="K87" s="29">
        <v>0.17860755208333334</v>
      </c>
      <c r="L87" s="36">
        <v>0.7615384615384617</v>
      </c>
      <c r="M87" s="39">
        <v>0.012723076923076922</v>
      </c>
      <c r="N87" s="29">
        <v>0.5366772727272726</v>
      </c>
      <c r="O87" s="45">
        <f t="shared" si="3"/>
        <v>3.5044</v>
      </c>
      <c r="P87" s="19">
        <v>5.6264293513434875</v>
      </c>
      <c r="Q87" s="19">
        <v>8.912449471477093</v>
      </c>
      <c r="R87" s="20">
        <v>0.01582815149802148</v>
      </c>
      <c r="S87" s="21">
        <v>0.10538461538461538</v>
      </c>
      <c r="T87" s="20">
        <v>0.07495964023895325</v>
      </c>
      <c r="V87" s="24">
        <v>3504.4</v>
      </c>
      <c r="W87" s="23">
        <v>0.061599101679767176</v>
      </c>
      <c r="X87" s="22">
        <v>0.219375</v>
      </c>
      <c r="Y87" s="22">
        <v>0.39827307692307684</v>
      </c>
    </row>
    <row r="88" spans="1:25" ht="10.5" customHeight="1">
      <c r="A88" s="35" t="s">
        <v>234</v>
      </c>
      <c r="B88" s="36">
        <v>11.783678996622628</v>
      </c>
      <c r="C88" s="36" t="s">
        <v>151</v>
      </c>
      <c r="D88" s="36" t="s">
        <v>151</v>
      </c>
      <c r="E88" s="36">
        <v>2.0694270446261105</v>
      </c>
      <c r="F88" s="36">
        <v>1.1641990253700767</v>
      </c>
      <c r="G88" s="36">
        <v>7.759299363664985</v>
      </c>
      <c r="H88" s="36">
        <f t="shared" si="2"/>
        <v>0.9980381622423657</v>
      </c>
      <c r="I88" s="29">
        <v>0.18044519941961285</v>
      </c>
      <c r="J88" s="29">
        <v>0.09366818662665008</v>
      </c>
      <c r="K88" s="29">
        <v>0.26879221350787114</v>
      </c>
      <c r="L88" s="36">
        <v>0.7995833333333332</v>
      </c>
      <c r="M88" s="39">
        <v>0.03126992481203009</v>
      </c>
      <c r="N88" s="29">
        <v>0.3503283185840709</v>
      </c>
      <c r="O88" s="45">
        <f t="shared" si="3"/>
        <v>146.1895</v>
      </c>
      <c r="P88" s="19">
        <v>7.759299363664985</v>
      </c>
      <c r="Q88" s="19">
        <v>12.07838926676172</v>
      </c>
      <c r="R88" s="20" t="s">
        <v>151</v>
      </c>
      <c r="S88" s="21">
        <v>0.1180684210526316</v>
      </c>
      <c r="T88" s="20" t="s">
        <v>151</v>
      </c>
      <c r="V88" s="24">
        <v>146189.5</v>
      </c>
      <c r="W88" s="23">
        <v>0.18044519941961285</v>
      </c>
      <c r="X88" s="22">
        <v>0.1552112676056338</v>
      </c>
      <c r="Y88" s="22">
        <v>0.2528625954198473</v>
      </c>
    </row>
    <row r="89" spans="1:25" ht="10.5" customHeight="1">
      <c r="A89" s="35" t="s">
        <v>235</v>
      </c>
      <c r="B89" s="36">
        <v>11.026469332574356</v>
      </c>
      <c r="C89" s="36">
        <v>0.31781638897776027</v>
      </c>
      <c r="D89" s="36">
        <v>0.5410667847972502</v>
      </c>
      <c r="E89" s="36">
        <v>1.1084359755661417</v>
      </c>
      <c r="F89" s="36">
        <v>1.1182810401267584</v>
      </c>
      <c r="G89" s="36">
        <v>4.101422997369712</v>
      </c>
      <c r="H89" s="36">
        <f t="shared" si="2"/>
        <v>1.2530078787016312</v>
      </c>
      <c r="I89" s="29">
        <v>0.09005335965552265</v>
      </c>
      <c r="J89" s="29">
        <v>0.11644447080776314</v>
      </c>
      <c r="K89" s="29">
        <v>0.421463298704995</v>
      </c>
      <c r="L89" s="36">
        <v>0.87</v>
      </c>
      <c r="M89" s="39">
        <v>0.017</v>
      </c>
      <c r="N89" s="29">
        <v>0.47272222222222227</v>
      </c>
      <c r="O89" s="45">
        <f t="shared" si="3"/>
        <v>7.7483</v>
      </c>
      <c r="P89" s="19">
        <v>5.694593548714631</v>
      </c>
      <c r="Q89" s="19">
        <v>9.11134967794341</v>
      </c>
      <c r="R89" s="20">
        <v>0.02582055636223431</v>
      </c>
      <c r="S89" s="21">
        <v>0.08800000000000001</v>
      </c>
      <c r="T89" s="20">
        <v>0.05938382390339544</v>
      </c>
      <c r="V89" s="24">
        <v>7748.3</v>
      </c>
      <c r="W89" s="23">
        <v>0.09005335965552265</v>
      </c>
      <c r="X89" s="22">
        <v>0.106</v>
      </c>
      <c r="Y89" s="22">
        <v>0.39844999999999997</v>
      </c>
    </row>
    <row r="90" spans="1:25" ht="10.5" customHeight="1">
      <c r="A90" s="35" t="s">
        <v>236</v>
      </c>
      <c r="B90" s="36">
        <v>8.626281859215373</v>
      </c>
      <c r="C90" s="36">
        <v>0.6649325047700008</v>
      </c>
      <c r="D90" s="36">
        <v>0.796460104466926</v>
      </c>
      <c r="E90" s="36">
        <v>3.821455791051167</v>
      </c>
      <c r="F90" s="36">
        <v>2.811625196297417</v>
      </c>
      <c r="G90" s="36">
        <v>4.492154802924616</v>
      </c>
      <c r="H90" s="36">
        <f t="shared" si="2"/>
        <v>1.068742885212524</v>
      </c>
      <c r="I90" s="29">
        <v>0.43642903018625556</v>
      </c>
      <c r="J90" s="29">
        <v>0.3111333798269657</v>
      </c>
      <c r="K90" s="29">
        <v>0.5517032204749525</v>
      </c>
      <c r="L90" s="36">
        <v>0.615</v>
      </c>
      <c r="M90" s="39">
        <v>0.056116666666666676</v>
      </c>
      <c r="N90" s="29">
        <v>0.48810000000000003</v>
      </c>
      <c r="O90" s="45">
        <f t="shared" si="3"/>
        <v>89.2501</v>
      </c>
      <c r="P90" s="19">
        <v>5.117878822695851</v>
      </c>
      <c r="Q90" s="19">
        <v>8.378519218601665</v>
      </c>
      <c r="R90" s="20">
        <v>0.07593855956037766</v>
      </c>
      <c r="S90" s="21">
        <v>0.08071428571428571</v>
      </c>
      <c r="T90" s="20">
        <v>0.09505976935621942</v>
      </c>
      <c r="V90" s="24">
        <v>89250.1</v>
      </c>
      <c r="W90" s="23">
        <v>0.43642903018625556</v>
      </c>
      <c r="X90" s="22">
        <v>0.142</v>
      </c>
      <c r="Y90" s="22">
        <v>0.35435</v>
      </c>
    </row>
    <row r="91" spans="1:25" ht="10.5" customHeight="1">
      <c r="A91" s="35" t="s">
        <v>237</v>
      </c>
      <c r="B91" s="36">
        <v>25.19470025279885</v>
      </c>
      <c r="C91" s="36">
        <v>2.0375929144092177</v>
      </c>
      <c r="D91" s="36">
        <v>2.324364385122012</v>
      </c>
      <c r="E91" s="36">
        <v>10.318801190674284</v>
      </c>
      <c r="F91" s="36">
        <v>4.868150426731807</v>
      </c>
      <c r="G91" s="36">
        <v>11.11556726411649</v>
      </c>
      <c r="H91" s="36">
        <f t="shared" si="2"/>
        <v>1.8360510305683375</v>
      </c>
      <c r="I91" s="29">
        <v>0.41904709079815855</v>
      </c>
      <c r="J91" s="29">
        <v>0.23740958355763142</v>
      </c>
      <c r="K91" s="29">
        <v>0.40817867912603834</v>
      </c>
      <c r="L91" s="36">
        <v>0.926</v>
      </c>
      <c r="M91" s="39">
        <v>0.004665</v>
      </c>
      <c r="N91" s="29">
        <v>0.5370199999999999</v>
      </c>
      <c r="O91" s="45">
        <f t="shared" si="3"/>
        <v>55.8113</v>
      </c>
      <c r="P91" s="19">
        <v>13.19763604145213</v>
      </c>
      <c r="Q91" s="19">
        <v>20.21851557480219</v>
      </c>
      <c r="R91" s="20">
        <v>0.08274676168640566</v>
      </c>
      <c r="S91" s="21">
        <v>0.13722222222222222</v>
      </c>
      <c r="T91" s="20">
        <v>0.11496216804456241</v>
      </c>
      <c r="V91" s="24">
        <v>55811.3</v>
      </c>
      <c r="W91" s="23">
        <v>0.41904709079815855</v>
      </c>
      <c r="X91" s="22">
        <v>0.32176470588235295</v>
      </c>
      <c r="Y91" s="22">
        <v>0.31116000000000005</v>
      </c>
    </row>
    <row r="92" spans="1:25" ht="10.5" customHeight="1">
      <c r="A92" s="35" t="s">
        <v>238</v>
      </c>
      <c r="B92" s="36">
        <v>5.672518485872387</v>
      </c>
      <c r="C92" s="36">
        <v>0.27260222715891336</v>
      </c>
      <c r="D92" s="36">
        <v>0.5931763842084455</v>
      </c>
      <c r="E92" s="36">
        <v>0.9163822053105606</v>
      </c>
      <c r="F92" s="36">
        <v>1.0773610984190807</v>
      </c>
      <c r="G92" s="36">
        <v>2.1880161547400525</v>
      </c>
      <c r="H92" s="36">
        <f t="shared" si="2"/>
        <v>0.3822308716568823</v>
      </c>
      <c r="I92" s="29">
        <v>0.16987781676073999</v>
      </c>
      <c r="J92" s="29">
        <v>0.1845444009797179</v>
      </c>
      <c r="K92" s="29">
        <v>0.21383667058420253</v>
      </c>
      <c r="L92" s="36">
        <v>0.8377551020408164</v>
      </c>
      <c r="M92" s="39">
        <v>0.007622000000000001</v>
      </c>
      <c r="N92" s="29">
        <v>0.46368372093023247</v>
      </c>
      <c r="O92" s="45">
        <f t="shared" si="3"/>
        <v>23.1677</v>
      </c>
      <c r="P92" s="19">
        <v>3.177879916387448</v>
      </c>
      <c r="Q92" s="19">
        <v>5.200664807180147</v>
      </c>
      <c r="R92" s="20">
        <v>0.05053466875011767</v>
      </c>
      <c r="S92" s="21">
        <v>0.14840555555555557</v>
      </c>
      <c r="T92" s="20">
        <v>0.1140577995700653</v>
      </c>
      <c r="V92" s="24">
        <v>23167.7</v>
      </c>
      <c r="W92" s="23">
        <v>0.16987781676073999</v>
      </c>
      <c r="X92" s="22">
        <v>0.34</v>
      </c>
      <c r="Y92" s="22">
        <v>0.44606326530612234</v>
      </c>
    </row>
    <row r="93" spans="1:25" ht="10.5" customHeight="1">
      <c r="A93" s="35" t="s">
        <v>239</v>
      </c>
      <c r="B93" s="36">
        <v>30.13177870478014</v>
      </c>
      <c r="C93" s="36">
        <v>3.242453455000368</v>
      </c>
      <c r="D93" s="36">
        <v>4.66558981529178</v>
      </c>
      <c r="E93" s="36">
        <v>3.228554680344385</v>
      </c>
      <c r="F93" s="36">
        <v>1.934327679505252</v>
      </c>
      <c r="G93" s="36">
        <v>7.5433918713116315</v>
      </c>
      <c r="H93" s="36">
        <f t="shared" si="2"/>
        <v>2.869693209979061</v>
      </c>
      <c r="I93" s="29">
        <v>0.09679428466752152</v>
      </c>
      <c r="J93" s="29">
        <v>0.11162054173677112</v>
      </c>
      <c r="K93" s="29">
        <v>0.0789</v>
      </c>
      <c r="L93" s="36">
        <v>1.395</v>
      </c>
      <c r="M93" s="39">
        <v>0.015300000000000001</v>
      </c>
      <c r="N93" s="29">
        <v>0.4486</v>
      </c>
      <c r="O93" s="45">
        <f t="shared" si="3"/>
        <v>44.061699999999995</v>
      </c>
      <c r="P93" s="19">
        <v>11.967363811393408</v>
      </c>
      <c r="Q93" s="19">
        <v>17.219228505602025</v>
      </c>
      <c r="R93" s="20">
        <v>0.09721097946868791</v>
      </c>
      <c r="S93" s="21">
        <v>0.105</v>
      </c>
      <c r="T93" s="20">
        <v>0.2709523143719185</v>
      </c>
      <c r="V93" s="24">
        <v>44061.7</v>
      </c>
      <c r="W93" s="23">
        <v>0.09679428466752152</v>
      </c>
      <c r="X93" s="22">
        <v>0.01</v>
      </c>
      <c r="Y93" s="22">
        <v>0.0355</v>
      </c>
    </row>
    <row r="94" spans="1:25" ht="10.5" customHeight="1">
      <c r="A94" s="35" t="s">
        <v>240</v>
      </c>
      <c r="B94" s="36">
        <v>17.950385138196648</v>
      </c>
      <c r="C94" s="36">
        <v>2.0342755911576678</v>
      </c>
      <c r="D94" s="36">
        <v>3.73673265038897</v>
      </c>
      <c r="E94" s="36">
        <v>1.7922774158523345</v>
      </c>
      <c r="F94" s="36">
        <v>1.3275966593374775</v>
      </c>
      <c r="G94" s="36">
        <v>7.637995116494462</v>
      </c>
      <c r="H94" s="36">
        <f t="shared" si="2"/>
        <v>2.309406275089627</v>
      </c>
      <c r="I94" s="29">
        <v>0.0992128121606949</v>
      </c>
      <c r="J94" s="29">
        <v>0.08565413392630393</v>
      </c>
      <c r="K94" s="29">
        <v>0.6909531264159492</v>
      </c>
      <c r="L94" s="36">
        <v>0.5892857142857143</v>
      </c>
      <c r="M94" s="39">
        <v>0.03125333333333334</v>
      </c>
      <c r="N94" s="29">
        <v>0.37627692307692306</v>
      </c>
      <c r="O94" s="45">
        <f t="shared" si="3"/>
        <v>7.9233</v>
      </c>
      <c r="P94" s="19">
        <v>9.704093620373555</v>
      </c>
      <c r="Q94" s="19">
        <v>15.37485126016407</v>
      </c>
      <c r="R94" s="20">
        <v>0.11260879611800047</v>
      </c>
      <c r="S94" s="21">
        <v>0.07772727272727273</v>
      </c>
      <c r="T94" s="20">
        <v>0.24304187319657325</v>
      </c>
      <c r="V94" s="24">
        <v>7923.3</v>
      </c>
      <c r="W94" s="23">
        <v>0.0992128121606949</v>
      </c>
      <c r="X94" s="22">
        <v>0.079</v>
      </c>
      <c r="Y94" s="22">
        <v>0.23602857142857142</v>
      </c>
    </row>
    <row r="95" spans="1:25" ht="10.5" customHeight="1">
      <c r="A95" s="35" t="s">
        <v>241</v>
      </c>
      <c r="B95" s="36">
        <v>665.7243107769424</v>
      </c>
      <c r="C95" s="36">
        <v>31.44595714454836</v>
      </c>
      <c r="D95" s="36">
        <v>30.999289688646858</v>
      </c>
      <c r="E95" s="36">
        <v>29.22477720321268</v>
      </c>
      <c r="F95" s="36">
        <v>50.282731376975164</v>
      </c>
      <c r="G95" s="36">
        <v>174.69730813058248</v>
      </c>
      <c r="H95" s="36">
        <f t="shared" si="2"/>
        <v>17.519060809919537</v>
      </c>
      <c r="I95" s="29">
        <v>0.12289580811970514</v>
      </c>
      <c r="J95" s="29">
        <v>0.14481759311512415</v>
      </c>
      <c r="K95" s="29">
        <v>0</v>
      </c>
      <c r="L95" s="36">
        <v>1.248</v>
      </c>
      <c r="M95" s="39">
        <v>0</v>
      </c>
      <c r="N95" s="29">
        <v>1.0891399999999998</v>
      </c>
      <c r="O95" s="45">
        <f t="shared" si="3"/>
        <v>26.5624</v>
      </c>
      <c r="P95" s="19">
        <v>218.96020015319212</v>
      </c>
      <c r="Q95" s="19">
        <v>340.1323497525314</v>
      </c>
      <c r="R95" s="20">
        <v>0.1322362969101456</v>
      </c>
      <c r="S95" s="21">
        <v>0.38</v>
      </c>
      <c r="T95" s="20">
        <v>0.09113890434473779</v>
      </c>
      <c r="V95" s="24">
        <v>26562.4</v>
      </c>
      <c r="W95" s="23">
        <v>0.12289580811970514</v>
      </c>
      <c r="X95" s="22">
        <v>0.2975</v>
      </c>
      <c r="Y95" s="22">
        <v>0.38264444444444445</v>
      </c>
    </row>
    <row r="96" spans="1:25" ht="10.5" customHeight="1">
      <c r="A96" s="35" t="s">
        <v>242</v>
      </c>
      <c r="B96" s="36">
        <v>34.58928822103723</v>
      </c>
      <c r="C96" s="36">
        <v>2.215860329074745</v>
      </c>
      <c r="D96" s="36">
        <v>2.6140095293209034</v>
      </c>
      <c r="E96" s="36">
        <v>4.6050625753154515</v>
      </c>
      <c r="F96" s="36">
        <v>3.1227275166954196</v>
      </c>
      <c r="G96" s="36">
        <v>9.618989368697013</v>
      </c>
      <c r="H96" s="36">
        <f t="shared" si="2"/>
        <v>1.6680756223469273</v>
      </c>
      <c r="I96" s="29">
        <v>0.14407550664038737</v>
      </c>
      <c r="J96" s="29">
        <v>0.15908172631993048</v>
      </c>
      <c r="K96" s="29">
        <v>0.35017023396577096</v>
      </c>
      <c r="L96" s="36">
        <v>0.8575940310711386</v>
      </c>
      <c r="M96" s="40">
        <v>0.011443906144496972</v>
      </c>
      <c r="N96" s="41">
        <v>0.6049447032967028</v>
      </c>
      <c r="O96" s="45">
        <f t="shared" si="3"/>
        <v>20057.0346</v>
      </c>
      <c r="P96" s="19">
        <v>12.056404414041987</v>
      </c>
      <c r="Q96" s="19">
        <v>18.68683585781684</v>
      </c>
      <c r="R96" s="20">
        <v>0.0693261371228838</v>
      </c>
      <c r="S96" s="21">
        <v>0.20736043233082707</v>
      </c>
      <c r="T96" s="20">
        <v>0.13988508002158345</v>
      </c>
      <c r="V96" s="27">
        <v>20057034.599999998</v>
      </c>
      <c r="W96" s="26">
        <v>0.14407550664038737</v>
      </c>
      <c r="X96" s="25">
        <v>0.21284617951284615</v>
      </c>
      <c r="Y96" s="25">
        <v>0.35718061169736987</v>
      </c>
    </row>
    <row r="97" ht="13.5">
      <c r="J97" s="30"/>
    </row>
    <row r="98" ht="13.5">
      <c r="J98" s="30"/>
    </row>
    <row r="99" ht="13.5">
      <c r="J99" s="30"/>
    </row>
    <row r="100" spans="1:25" s="230" customFormat="1" ht="21" customHeight="1">
      <c r="A100" s="226" t="s">
        <v>74</v>
      </c>
      <c r="B100" s="227" t="s">
        <v>299</v>
      </c>
      <c r="C100" s="227" t="s">
        <v>71</v>
      </c>
      <c r="D100" s="227" t="s">
        <v>293</v>
      </c>
      <c r="E100" s="227" t="s">
        <v>304</v>
      </c>
      <c r="F100" s="227" t="s">
        <v>75</v>
      </c>
      <c r="G100" s="227" t="s">
        <v>76</v>
      </c>
      <c r="H100" s="227" t="s">
        <v>224</v>
      </c>
      <c r="I100" s="227" t="s">
        <v>77</v>
      </c>
      <c r="J100" s="227" t="s">
        <v>80</v>
      </c>
      <c r="K100" s="227" t="s">
        <v>78</v>
      </c>
      <c r="L100" s="227" t="s">
        <v>79</v>
      </c>
      <c r="M100" s="227" t="s">
        <v>228</v>
      </c>
      <c r="N100" s="227" t="s">
        <v>558</v>
      </c>
      <c r="O100" s="227" t="s">
        <v>379</v>
      </c>
      <c r="P100" s="228" t="s">
        <v>81</v>
      </c>
      <c r="Q100" s="228" t="s">
        <v>82</v>
      </c>
      <c r="R100" s="228" t="s">
        <v>83</v>
      </c>
      <c r="S100" s="229" t="s">
        <v>84</v>
      </c>
      <c r="T100" s="228" t="s">
        <v>432</v>
      </c>
      <c r="V100" s="231" t="s">
        <v>555</v>
      </c>
      <c r="W100" s="232" t="s">
        <v>77</v>
      </c>
      <c r="X100" s="232" t="s">
        <v>556</v>
      </c>
      <c r="Y100" s="232" t="s">
        <v>557</v>
      </c>
    </row>
    <row r="101" spans="1:26" s="132" customFormat="1" ht="10.5" customHeight="1">
      <c r="A101" s="166" t="s">
        <v>4</v>
      </c>
      <c r="B101" s="233">
        <v>58.6</v>
      </c>
      <c r="C101" s="233">
        <v>3.1</v>
      </c>
      <c r="D101" s="233">
        <v>3.3</v>
      </c>
      <c r="E101" s="233">
        <v>6.5</v>
      </c>
      <c r="F101" s="233">
        <v>5.6</v>
      </c>
      <c r="G101" s="233">
        <v>14.7</v>
      </c>
      <c r="H101" s="233">
        <v>2.2</v>
      </c>
      <c r="I101" s="234">
        <v>0.091</v>
      </c>
      <c r="J101" s="234">
        <v>0.167</v>
      </c>
      <c r="K101" s="234">
        <v>0.239</v>
      </c>
      <c r="L101" s="235">
        <v>1.2</v>
      </c>
      <c r="M101" s="234">
        <v>0.0017</v>
      </c>
      <c r="N101" s="234">
        <v>0.652</v>
      </c>
      <c r="O101" s="235">
        <v>66</v>
      </c>
      <c r="U101" s="236"/>
      <c r="V101" s="236"/>
      <c r="W101" s="236"/>
      <c r="X101" s="236"/>
      <c r="Y101" s="236"/>
      <c r="Z101" s="236"/>
    </row>
    <row r="102" spans="1:26" s="132" customFormat="1" ht="10.5" customHeight="1">
      <c r="A102" s="166" t="s">
        <v>5</v>
      </c>
      <c r="B102" s="233">
        <v>12</v>
      </c>
      <c r="C102" s="233">
        <v>0.4</v>
      </c>
      <c r="D102" s="233">
        <v>0.7</v>
      </c>
      <c r="E102" s="233">
        <v>1.8</v>
      </c>
      <c r="F102" s="233">
        <v>1.6</v>
      </c>
      <c r="G102" s="233">
        <v>3.8</v>
      </c>
      <c r="H102" s="233">
        <v>1</v>
      </c>
      <c r="I102" s="234">
        <v>0.139</v>
      </c>
      <c r="J102" s="234">
        <v>0.153</v>
      </c>
      <c r="K102" s="234">
        <v>0.107</v>
      </c>
      <c r="L102" s="235">
        <v>1.1</v>
      </c>
      <c r="M102" s="234">
        <v>0.0098</v>
      </c>
      <c r="N102" s="234">
        <v>0.531</v>
      </c>
      <c r="O102" s="235">
        <v>64</v>
      </c>
      <c r="U102" s="236"/>
      <c r="V102" s="236"/>
      <c r="W102" s="236"/>
      <c r="X102" s="236"/>
      <c r="Y102" s="236"/>
      <c r="Z102" s="236"/>
    </row>
    <row r="103" spans="1:26" s="132" customFormat="1" ht="10.5" customHeight="1">
      <c r="A103" s="166" t="s">
        <v>6</v>
      </c>
      <c r="B103" s="233">
        <v>14.7</v>
      </c>
      <c r="C103" s="233">
        <v>0.7</v>
      </c>
      <c r="D103" s="233">
        <v>1.4</v>
      </c>
      <c r="E103" s="233">
        <v>2.1</v>
      </c>
      <c r="F103" s="233">
        <v>1.5</v>
      </c>
      <c r="G103" s="233">
        <v>4.9</v>
      </c>
      <c r="H103" s="233">
        <v>1</v>
      </c>
      <c r="I103" s="234">
        <v>0.126</v>
      </c>
      <c r="J103" s="234">
        <v>0.125</v>
      </c>
      <c r="K103" s="234">
        <v>0.287</v>
      </c>
      <c r="L103" s="235">
        <v>0.9</v>
      </c>
      <c r="M103" s="234">
        <v>0.0115</v>
      </c>
      <c r="N103" s="234">
        <v>0.458</v>
      </c>
      <c r="O103" s="235">
        <v>378</v>
      </c>
      <c r="U103" s="236"/>
      <c r="V103" s="236"/>
      <c r="W103" s="236"/>
      <c r="X103" s="236"/>
      <c r="Y103" s="236"/>
      <c r="Z103" s="236"/>
    </row>
    <row r="104" spans="1:26" s="132" customFormat="1" ht="10.5" customHeight="1">
      <c r="A104" s="166" t="s">
        <v>7</v>
      </c>
      <c r="B104" s="233">
        <v>7.8</v>
      </c>
      <c r="C104" s="233">
        <v>0.3</v>
      </c>
      <c r="D104" s="233">
        <v>0.5</v>
      </c>
      <c r="E104" s="233">
        <v>1.6</v>
      </c>
      <c r="F104" s="233">
        <v>1.4</v>
      </c>
      <c r="G104" s="233">
        <v>3.6</v>
      </c>
      <c r="H104" s="233">
        <v>0.7</v>
      </c>
      <c r="I104" s="234">
        <v>0.211</v>
      </c>
      <c r="J104" s="234">
        <v>0.17</v>
      </c>
      <c r="K104" s="234">
        <v>0.173</v>
      </c>
      <c r="L104" s="235">
        <v>0.8</v>
      </c>
      <c r="M104" s="234">
        <v>0.0188</v>
      </c>
      <c r="N104" s="234">
        <v>0.505</v>
      </c>
      <c r="O104" s="235">
        <v>33</v>
      </c>
      <c r="U104" s="236"/>
      <c r="V104" s="236"/>
      <c r="W104" s="236"/>
      <c r="X104" s="236"/>
      <c r="Y104" s="236"/>
      <c r="Z104" s="236"/>
    </row>
    <row r="105" spans="1:26" s="132" customFormat="1" ht="10.5" customHeight="1">
      <c r="A105" s="166" t="s">
        <v>8</v>
      </c>
      <c r="B105" s="233">
        <v>12.2</v>
      </c>
      <c r="C105" s="233" t="s">
        <v>151</v>
      </c>
      <c r="D105" s="233" t="s">
        <v>151</v>
      </c>
      <c r="E105" s="233">
        <v>2.2</v>
      </c>
      <c r="F105" s="233">
        <v>2.1</v>
      </c>
      <c r="G105" s="233">
        <v>4</v>
      </c>
      <c r="H105" s="233">
        <v>1.1</v>
      </c>
      <c r="I105" s="234">
        <v>0.189</v>
      </c>
      <c r="J105" s="234">
        <v>0.281</v>
      </c>
      <c r="K105" s="234">
        <v>0.381</v>
      </c>
      <c r="L105" s="235">
        <v>0.8</v>
      </c>
      <c r="M105" s="234">
        <v>0.0328</v>
      </c>
      <c r="N105" s="234">
        <v>0.325</v>
      </c>
      <c r="O105" s="235">
        <v>524</v>
      </c>
      <c r="U105" s="236"/>
      <c r="V105" s="236"/>
      <c r="W105" s="236"/>
      <c r="X105" s="236"/>
      <c r="Y105" s="236"/>
      <c r="Z105" s="236"/>
    </row>
    <row r="106" spans="1:26" s="132" customFormat="1" ht="10.5" customHeight="1">
      <c r="A106" s="166" t="s">
        <v>9</v>
      </c>
      <c r="B106" s="233">
        <v>39.8</v>
      </c>
      <c r="C106" s="233">
        <v>3.5</v>
      </c>
      <c r="D106" s="233">
        <v>3.9</v>
      </c>
      <c r="E106" s="233">
        <v>9.4</v>
      </c>
      <c r="F106" s="233">
        <v>5.4</v>
      </c>
      <c r="G106" s="233">
        <v>13.4</v>
      </c>
      <c r="H106" s="233">
        <v>2.6</v>
      </c>
      <c r="I106" s="234">
        <v>0.221</v>
      </c>
      <c r="J106" s="234">
        <v>0.196</v>
      </c>
      <c r="K106" s="234">
        <v>0.465</v>
      </c>
      <c r="L106" s="235">
        <v>0.8</v>
      </c>
      <c r="M106" s="234">
        <v>0.0068</v>
      </c>
      <c r="N106" s="234">
        <v>0.383</v>
      </c>
      <c r="O106" s="235">
        <v>236</v>
      </c>
      <c r="U106" s="236"/>
      <c r="V106" s="236"/>
      <c r="W106" s="236"/>
      <c r="X106" s="236"/>
      <c r="Y106" s="236"/>
      <c r="Z106" s="236"/>
    </row>
    <row r="107" spans="1:26" s="132" customFormat="1" ht="10.5" customHeight="1">
      <c r="A107" s="166" t="s">
        <v>158</v>
      </c>
      <c r="B107" s="233" t="s">
        <v>151</v>
      </c>
      <c r="C107" s="233">
        <v>3</v>
      </c>
      <c r="D107" s="233">
        <v>4.3</v>
      </c>
      <c r="E107" s="233">
        <v>3.8</v>
      </c>
      <c r="F107" s="233">
        <v>2.4</v>
      </c>
      <c r="G107" s="233">
        <v>12.9</v>
      </c>
      <c r="H107" s="233" t="s">
        <v>151</v>
      </c>
      <c r="I107" s="234">
        <v>-0.143</v>
      </c>
      <c r="J107" s="234">
        <v>0.042</v>
      </c>
      <c r="K107" s="234">
        <v>0</v>
      </c>
      <c r="L107" s="235">
        <v>1.1</v>
      </c>
      <c r="M107" s="234">
        <v>0.0003</v>
      </c>
      <c r="N107" s="234">
        <v>0.835</v>
      </c>
      <c r="O107" s="235">
        <v>68</v>
      </c>
      <c r="U107" s="236"/>
      <c r="V107" s="236"/>
      <c r="W107" s="236"/>
      <c r="X107" s="236"/>
      <c r="Y107" s="236"/>
      <c r="Z107" s="236"/>
    </row>
    <row r="108" spans="1:26" s="132" customFormat="1" ht="10.5" customHeight="1" hidden="1">
      <c r="A108" s="166" t="s">
        <v>161</v>
      </c>
      <c r="B108" s="233">
        <v>17.2</v>
      </c>
      <c r="C108" s="233">
        <v>1.2</v>
      </c>
      <c r="D108" s="233">
        <v>1.6</v>
      </c>
      <c r="E108" s="233">
        <v>3.1</v>
      </c>
      <c r="F108" s="233">
        <v>2.1</v>
      </c>
      <c r="G108" s="233">
        <v>6.8</v>
      </c>
      <c r="H108" s="233">
        <v>1.8</v>
      </c>
      <c r="I108" s="234">
        <v>0.189</v>
      </c>
      <c r="J108" s="234">
        <v>0.147</v>
      </c>
      <c r="K108" s="234">
        <v>0.517</v>
      </c>
      <c r="L108" s="235">
        <v>0.9</v>
      </c>
      <c r="M108" s="234">
        <v>0.0189</v>
      </c>
      <c r="N108" s="234">
        <v>0.515</v>
      </c>
      <c r="O108" s="235">
        <v>83</v>
      </c>
      <c r="U108" s="236"/>
      <c r="V108" s="236"/>
      <c r="W108" s="236"/>
      <c r="X108" s="236"/>
      <c r="Y108" s="236"/>
      <c r="Z108" s="236"/>
    </row>
    <row r="109" spans="1:26" s="132" customFormat="1" ht="10.5" customHeight="1" hidden="1">
      <c r="A109" s="166" t="s">
        <v>253</v>
      </c>
      <c r="B109" s="233">
        <v>24</v>
      </c>
      <c r="C109" s="233">
        <v>2</v>
      </c>
      <c r="D109" s="233">
        <v>2.4</v>
      </c>
      <c r="E109" s="233">
        <v>4</v>
      </c>
      <c r="F109" s="233">
        <v>2.7</v>
      </c>
      <c r="G109" s="233">
        <v>7.4</v>
      </c>
      <c r="H109" s="233">
        <v>1.6</v>
      </c>
      <c r="I109" s="234">
        <v>0.157</v>
      </c>
      <c r="J109" s="234">
        <v>0.167</v>
      </c>
      <c r="K109" s="234">
        <v>0.442</v>
      </c>
      <c r="L109" s="235">
        <v>0.8</v>
      </c>
      <c r="M109" s="234">
        <v>0.0151</v>
      </c>
      <c r="N109" s="234">
        <v>0.397</v>
      </c>
      <c r="O109" s="235">
        <v>183</v>
      </c>
      <c r="U109" s="236"/>
      <c r="V109" s="236"/>
      <c r="W109" s="236"/>
      <c r="X109" s="236"/>
      <c r="Y109" s="236"/>
      <c r="Z109" s="236"/>
    </row>
    <row r="110" spans="1:26" s="132" customFormat="1" ht="10.5" customHeight="1" hidden="1">
      <c r="A110" s="166" t="s">
        <v>163</v>
      </c>
      <c r="B110" s="233">
        <v>18</v>
      </c>
      <c r="C110" s="233">
        <v>0.9</v>
      </c>
      <c r="D110" s="233">
        <v>1.3</v>
      </c>
      <c r="E110" s="233">
        <v>2.5</v>
      </c>
      <c r="F110" s="233">
        <v>1.8</v>
      </c>
      <c r="G110" s="233">
        <v>6.4</v>
      </c>
      <c r="H110" s="233">
        <v>1.5</v>
      </c>
      <c r="I110" s="234">
        <v>0.14</v>
      </c>
      <c r="J110" s="234">
        <v>0.138</v>
      </c>
      <c r="K110" s="234">
        <v>0.323</v>
      </c>
      <c r="L110" s="235">
        <v>0.8</v>
      </c>
      <c r="M110" s="234">
        <v>0.0159</v>
      </c>
      <c r="N110" s="234">
        <v>0.522</v>
      </c>
      <c r="O110" s="235">
        <v>68</v>
      </c>
      <c r="U110" s="236"/>
      <c r="V110" s="236"/>
      <c r="W110" s="236"/>
      <c r="X110" s="236"/>
      <c r="Y110" s="236"/>
      <c r="Z110" s="236"/>
    </row>
    <row r="111" spans="1:26" s="132" customFormat="1" ht="10.5" customHeight="1">
      <c r="A111" s="166" t="s">
        <v>253</v>
      </c>
      <c r="B111" s="233">
        <f>(B108*$O108+B109*$O109+B110*$O110)/($O108+$O109+$O110)</f>
        <v>21.08862275449102</v>
      </c>
      <c r="C111" s="233">
        <f aca="true" t="shared" si="4" ref="C111:N111">(C108*$O108+C109*$O109+C110*$O110)/($O108+$O109+$O110)</f>
        <v>1.577245508982036</v>
      </c>
      <c r="D111" s="233">
        <f t="shared" si="4"/>
        <v>1.9772455089820358</v>
      </c>
      <c r="E111" s="233">
        <f t="shared" si="4"/>
        <v>3.4709580838323353</v>
      </c>
      <c r="F111" s="233">
        <f t="shared" si="4"/>
        <v>2.367664670658683</v>
      </c>
      <c r="G111" s="233">
        <f t="shared" si="4"/>
        <v>7.047305389221558</v>
      </c>
      <c r="H111" s="233">
        <f t="shared" si="4"/>
        <v>1.6293413173652695</v>
      </c>
      <c r="I111" s="234">
        <f t="shared" si="4"/>
        <v>0.16149101796407186</v>
      </c>
      <c r="J111" s="234">
        <f t="shared" si="4"/>
        <v>0.15612574850299402</v>
      </c>
      <c r="K111" s="234">
        <f t="shared" si="4"/>
        <v>0.43641017964071854</v>
      </c>
      <c r="L111" s="233">
        <f t="shared" si="4"/>
        <v>0.8248502994011976</v>
      </c>
      <c r="M111" s="234">
        <f t="shared" si="4"/>
        <v>0.016207185628742515</v>
      </c>
      <c r="N111" s="234">
        <f t="shared" si="4"/>
        <v>0.45177245508982045</v>
      </c>
      <c r="O111" s="235">
        <f>O108+O109+O110</f>
        <v>334</v>
      </c>
      <c r="U111" s="236"/>
      <c r="V111" s="236"/>
      <c r="W111" s="236"/>
      <c r="X111" s="236"/>
      <c r="Y111" s="236"/>
      <c r="Z111" s="236"/>
    </row>
    <row r="112" spans="1:26" s="132" customFormat="1" ht="10.5" customHeight="1">
      <c r="A112" s="166" t="s">
        <v>10</v>
      </c>
      <c r="B112" s="233">
        <v>75.8</v>
      </c>
      <c r="C112" s="233">
        <v>3.9</v>
      </c>
      <c r="D112" s="233">
        <v>3.9</v>
      </c>
      <c r="E112" s="233">
        <v>12.5</v>
      </c>
      <c r="F112" s="233">
        <v>12.9</v>
      </c>
      <c r="G112" s="233">
        <v>25.2</v>
      </c>
      <c r="H112" s="233">
        <v>2.7</v>
      </c>
      <c r="I112" s="234">
        <v>0.183</v>
      </c>
      <c r="J112" s="234">
        <v>0.245</v>
      </c>
      <c r="K112" s="234">
        <v>0.092</v>
      </c>
      <c r="L112" s="235">
        <v>1.1</v>
      </c>
      <c r="M112" s="234">
        <v>0.0006</v>
      </c>
      <c r="N112" s="234">
        <v>0.888</v>
      </c>
      <c r="O112" s="237">
        <v>1418</v>
      </c>
      <c r="U112" s="236"/>
      <c r="V112" s="236"/>
      <c r="W112" s="236"/>
      <c r="X112" s="236"/>
      <c r="Y112" s="236"/>
      <c r="Z112" s="236"/>
    </row>
    <row r="113" spans="1:26" s="132" customFormat="1" ht="10.5" customHeight="1">
      <c r="A113" s="166" t="s">
        <v>11</v>
      </c>
      <c r="B113" s="233">
        <v>73.1</v>
      </c>
      <c r="C113" s="233">
        <v>7.3</v>
      </c>
      <c r="D113" s="233">
        <v>7.1</v>
      </c>
      <c r="E113" s="233">
        <v>12.6</v>
      </c>
      <c r="F113" s="233">
        <v>17.5</v>
      </c>
      <c r="G113" s="233">
        <v>25.3</v>
      </c>
      <c r="H113" s="233">
        <v>2.3</v>
      </c>
      <c r="I113" s="234">
        <v>0.192</v>
      </c>
      <c r="J113" s="234">
        <v>0.334</v>
      </c>
      <c r="K113" s="234">
        <v>0.043</v>
      </c>
      <c r="L113" s="235">
        <v>1</v>
      </c>
      <c r="M113" s="234">
        <v>0.0009</v>
      </c>
      <c r="N113" s="234">
        <v>0.911</v>
      </c>
      <c r="O113" s="237">
        <v>1223</v>
      </c>
      <c r="U113" s="236"/>
      <c r="V113" s="236"/>
      <c r="W113" s="236"/>
      <c r="X113" s="236"/>
      <c r="Y113" s="236"/>
      <c r="Z113" s="236"/>
    </row>
    <row r="114" spans="1:26" s="132" customFormat="1" ht="10.5" customHeight="1">
      <c r="A114" s="166" t="s">
        <v>261</v>
      </c>
      <c r="B114" s="233">
        <v>20.5</v>
      </c>
      <c r="C114" s="233">
        <v>1</v>
      </c>
      <c r="D114" s="233">
        <v>1.2</v>
      </c>
      <c r="E114" s="233">
        <v>3.1</v>
      </c>
      <c r="F114" s="233">
        <v>2.3</v>
      </c>
      <c r="G114" s="233">
        <v>7.4</v>
      </c>
      <c r="H114" s="233">
        <v>1.7</v>
      </c>
      <c r="I114" s="234">
        <v>0.167</v>
      </c>
      <c r="J114" s="234">
        <v>0.142</v>
      </c>
      <c r="K114" s="234">
        <v>0.222</v>
      </c>
      <c r="L114" s="235">
        <v>0.8</v>
      </c>
      <c r="M114" s="234">
        <v>0.0186</v>
      </c>
      <c r="N114" s="234">
        <v>0.47</v>
      </c>
      <c r="O114" s="235">
        <v>215</v>
      </c>
      <c r="U114" s="236"/>
      <c r="V114" s="236"/>
      <c r="W114" s="236"/>
      <c r="X114" s="236"/>
      <c r="Y114" s="236"/>
      <c r="Z114" s="236"/>
    </row>
    <row r="115" spans="1:26" s="132" customFormat="1" ht="10.5" customHeight="1">
      <c r="A115" s="166" t="s">
        <v>254</v>
      </c>
      <c r="B115" s="233">
        <v>59</v>
      </c>
      <c r="C115" s="233">
        <v>9.2</v>
      </c>
      <c r="D115" s="233">
        <v>9.3</v>
      </c>
      <c r="E115" s="233">
        <v>14.3</v>
      </c>
      <c r="F115" s="233">
        <v>13.6</v>
      </c>
      <c r="G115" s="233">
        <v>27.2</v>
      </c>
      <c r="H115" s="233">
        <v>2.1</v>
      </c>
      <c r="I115" s="234">
        <v>0.239</v>
      </c>
      <c r="J115" s="234">
        <v>0.283</v>
      </c>
      <c r="K115" s="234">
        <v>0.482</v>
      </c>
      <c r="L115" s="235">
        <v>0.9</v>
      </c>
      <c r="M115" s="234">
        <v>0.0008</v>
      </c>
      <c r="N115" s="234">
        <v>0.956</v>
      </c>
      <c r="O115" s="237">
        <v>1490</v>
      </c>
      <c r="U115" s="236"/>
      <c r="V115" s="236"/>
      <c r="W115" s="236"/>
      <c r="X115" s="236"/>
      <c r="Y115" s="236"/>
      <c r="Z115" s="236"/>
    </row>
    <row r="116" spans="1:26" s="132" customFormat="1" ht="10.5" customHeight="1">
      <c r="A116" s="166" t="s">
        <v>12</v>
      </c>
      <c r="B116" s="233">
        <v>13.7</v>
      </c>
      <c r="C116" s="233">
        <v>0.8</v>
      </c>
      <c r="D116" s="233">
        <v>1.6</v>
      </c>
      <c r="E116" s="233">
        <v>1.6</v>
      </c>
      <c r="F116" s="233">
        <v>1.2</v>
      </c>
      <c r="G116" s="233">
        <v>5.5</v>
      </c>
      <c r="H116" s="233">
        <v>1.6</v>
      </c>
      <c r="I116" s="234">
        <v>0.118</v>
      </c>
      <c r="J116" s="234">
        <v>0.107</v>
      </c>
      <c r="K116" s="234">
        <v>0.711</v>
      </c>
      <c r="L116" s="235">
        <v>0.5</v>
      </c>
      <c r="M116" s="234">
        <v>0.0521</v>
      </c>
      <c r="N116" s="234">
        <v>0.272</v>
      </c>
      <c r="O116" s="235">
        <v>291</v>
      </c>
      <c r="U116" s="236"/>
      <c r="V116" s="236"/>
      <c r="W116" s="236"/>
      <c r="X116" s="236"/>
      <c r="Y116" s="236"/>
      <c r="Z116" s="236"/>
    </row>
    <row r="117" spans="1:26" s="132" customFormat="1" ht="10.5" customHeight="1">
      <c r="A117" s="166" t="s">
        <v>255</v>
      </c>
      <c r="B117" s="233">
        <v>43.8</v>
      </c>
      <c r="C117" s="233">
        <v>4.3</v>
      </c>
      <c r="D117" s="233">
        <v>4.4</v>
      </c>
      <c r="E117" s="233">
        <v>9.5</v>
      </c>
      <c r="F117" s="233">
        <v>8.2</v>
      </c>
      <c r="G117" s="233">
        <v>23.9</v>
      </c>
      <c r="H117" s="233">
        <v>2.2</v>
      </c>
      <c r="I117" s="234">
        <v>0.229</v>
      </c>
      <c r="J117" s="234">
        <v>0.179</v>
      </c>
      <c r="K117" s="234">
        <v>0.409</v>
      </c>
      <c r="L117" s="235">
        <v>0.9</v>
      </c>
      <c r="M117" s="234">
        <v>0.0068</v>
      </c>
      <c r="N117" s="234">
        <v>0.765</v>
      </c>
      <c r="O117" s="235">
        <v>650</v>
      </c>
      <c r="U117" s="236"/>
      <c r="V117" s="236"/>
      <c r="W117" s="236"/>
      <c r="X117" s="236"/>
      <c r="Y117" s="236"/>
      <c r="Z117" s="236"/>
    </row>
    <row r="118" spans="1:26" s="132" customFormat="1" ht="10.5" customHeight="1">
      <c r="A118" s="166" t="s">
        <v>262</v>
      </c>
      <c r="B118" s="233">
        <v>110.8</v>
      </c>
      <c r="C118" s="233">
        <v>2.8</v>
      </c>
      <c r="D118" s="233">
        <v>2.9</v>
      </c>
      <c r="E118" s="233">
        <v>8.2</v>
      </c>
      <c r="F118" s="233">
        <v>7.3</v>
      </c>
      <c r="G118" s="233">
        <v>27.8</v>
      </c>
      <c r="H118" s="233">
        <v>4.5</v>
      </c>
      <c r="I118" s="234">
        <v>0.109</v>
      </c>
      <c r="J118" s="234">
        <v>0.124</v>
      </c>
      <c r="K118" s="234">
        <v>0.092</v>
      </c>
      <c r="L118" s="235">
        <v>0.9</v>
      </c>
      <c r="M118" s="234">
        <v>0.0019</v>
      </c>
      <c r="N118" s="234">
        <v>0.754</v>
      </c>
      <c r="O118" s="235">
        <v>260</v>
      </c>
      <c r="U118" s="236"/>
      <c r="V118" s="236"/>
      <c r="W118" s="236"/>
      <c r="X118" s="236"/>
      <c r="Y118" s="236"/>
      <c r="Z118" s="236"/>
    </row>
    <row r="119" spans="1:26" s="132" customFormat="1" ht="10.5" customHeight="1">
      <c r="A119" s="166" t="s">
        <v>328</v>
      </c>
      <c r="B119" s="233">
        <v>125.8</v>
      </c>
      <c r="C119" s="233">
        <v>2.8</v>
      </c>
      <c r="D119" s="233">
        <v>3.3</v>
      </c>
      <c r="E119" s="233">
        <v>2.8</v>
      </c>
      <c r="F119" s="233">
        <v>2.2</v>
      </c>
      <c r="G119" s="233">
        <v>11.1</v>
      </c>
      <c r="H119" s="233">
        <v>5.7</v>
      </c>
      <c r="I119" s="234">
        <v>0.025</v>
      </c>
      <c r="J119" s="234">
        <v>0.079</v>
      </c>
      <c r="K119" s="234">
        <v>0.179</v>
      </c>
      <c r="L119" s="235">
        <v>0.9</v>
      </c>
      <c r="M119" s="234">
        <v>0.0016</v>
      </c>
      <c r="N119" s="234">
        <v>0.7</v>
      </c>
      <c r="O119" s="235">
        <v>306</v>
      </c>
      <c r="U119" s="236"/>
      <c r="V119" s="236"/>
      <c r="W119" s="236"/>
      <c r="X119" s="236"/>
      <c r="Y119" s="236"/>
      <c r="Z119" s="236"/>
    </row>
    <row r="120" spans="1:26" s="132" customFormat="1" ht="10.5" customHeight="1">
      <c r="A120" s="166" t="s">
        <v>256</v>
      </c>
      <c r="B120" s="233">
        <v>21.3</v>
      </c>
      <c r="C120" s="233">
        <v>5.7</v>
      </c>
      <c r="D120" s="233">
        <v>7.6</v>
      </c>
      <c r="E120" s="233">
        <v>3.6</v>
      </c>
      <c r="F120" s="233">
        <v>2.4</v>
      </c>
      <c r="G120" s="233">
        <v>8</v>
      </c>
      <c r="H120" s="233">
        <v>1.3</v>
      </c>
      <c r="I120" s="234">
        <v>0.177</v>
      </c>
      <c r="J120" s="234">
        <v>0.174</v>
      </c>
      <c r="K120" s="234">
        <v>0.189</v>
      </c>
      <c r="L120" s="235">
        <v>0.9</v>
      </c>
      <c r="M120" s="234">
        <v>0.0136</v>
      </c>
      <c r="N120" s="234">
        <v>0.488</v>
      </c>
      <c r="O120" s="235">
        <v>784</v>
      </c>
      <c r="U120" s="236"/>
      <c r="V120" s="236"/>
      <c r="W120" s="236"/>
      <c r="X120" s="236"/>
      <c r="Y120" s="236"/>
      <c r="Z120" s="236"/>
    </row>
    <row r="121" spans="1:26" s="132" customFormat="1" ht="10.5" customHeight="1">
      <c r="A121" s="166" t="s">
        <v>13</v>
      </c>
      <c r="B121" s="233">
        <v>14</v>
      </c>
      <c r="C121" s="233">
        <v>0.8</v>
      </c>
      <c r="D121" s="233">
        <v>0.9</v>
      </c>
      <c r="E121" s="233">
        <v>2.3</v>
      </c>
      <c r="F121" s="233">
        <v>2.4</v>
      </c>
      <c r="G121" s="233">
        <v>5.3</v>
      </c>
      <c r="H121" s="233">
        <v>1.1</v>
      </c>
      <c r="I121" s="234">
        <v>0.15</v>
      </c>
      <c r="J121" s="234">
        <v>0.199</v>
      </c>
      <c r="K121" s="234">
        <v>0.42</v>
      </c>
      <c r="L121" s="235">
        <v>0.7</v>
      </c>
      <c r="M121" s="234">
        <v>0.0161</v>
      </c>
      <c r="N121" s="234">
        <v>0.418</v>
      </c>
      <c r="O121" s="235">
        <v>247</v>
      </c>
      <c r="U121" s="236"/>
      <c r="V121" s="236"/>
      <c r="W121" s="236"/>
      <c r="X121" s="236"/>
      <c r="Y121" s="236"/>
      <c r="Z121" s="236"/>
    </row>
    <row r="122" spans="1:26" s="132" customFormat="1" ht="10.5" customHeight="1">
      <c r="A122" s="166" t="s">
        <v>20</v>
      </c>
      <c r="B122" s="233">
        <v>20.8</v>
      </c>
      <c r="C122" s="233">
        <v>1.8</v>
      </c>
      <c r="D122" s="233">
        <v>2</v>
      </c>
      <c r="E122" s="233">
        <v>7.1</v>
      </c>
      <c r="F122" s="233">
        <v>4</v>
      </c>
      <c r="G122" s="233">
        <v>8.2</v>
      </c>
      <c r="H122" s="233">
        <v>1.4</v>
      </c>
      <c r="I122" s="234">
        <v>0.35</v>
      </c>
      <c r="J122" s="234">
        <v>0.244</v>
      </c>
      <c r="K122" s="234">
        <v>0.392</v>
      </c>
      <c r="L122" s="235">
        <v>0.8</v>
      </c>
      <c r="M122" s="234">
        <v>0.0123</v>
      </c>
      <c r="N122" s="234">
        <v>0.434</v>
      </c>
      <c r="O122" s="235">
        <v>172</v>
      </c>
      <c r="U122" s="236"/>
      <c r="V122" s="236"/>
      <c r="W122" s="236"/>
      <c r="X122" s="236"/>
      <c r="Y122" s="236"/>
      <c r="Z122" s="236"/>
    </row>
    <row r="123" spans="1:26" s="132" customFormat="1" ht="10.5" customHeight="1">
      <c r="A123" s="166" t="s">
        <v>327</v>
      </c>
      <c r="B123" s="233">
        <v>17.1</v>
      </c>
      <c r="C123" s="233" t="s">
        <v>151</v>
      </c>
      <c r="D123" s="233" t="s">
        <v>151</v>
      </c>
      <c r="E123" s="233">
        <v>2.1</v>
      </c>
      <c r="F123" s="233">
        <v>2.2</v>
      </c>
      <c r="G123" s="233" t="s">
        <v>151</v>
      </c>
      <c r="H123" s="233">
        <v>2.2</v>
      </c>
      <c r="I123" s="234">
        <v>0.127</v>
      </c>
      <c r="J123" s="234">
        <v>0.121</v>
      </c>
      <c r="K123" s="234">
        <v>0.252</v>
      </c>
      <c r="L123" s="235">
        <v>0.8</v>
      </c>
      <c r="M123" s="234">
        <v>0.0184</v>
      </c>
      <c r="N123" s="234">
        <v>0.391</v>
      </c>
      <c r="O123" s="235">
        <v>293</v>
      </c>
      <c r="U123" s="236"/>
      <c r="V123" s="236"/>
      <c r="W123" s="236"/>
      <c r="X123" s="236"/>
      <c r="Y123" s="236"/>
      <c r="Z123" s="236"/>
    </row>
    <row r="124" spans="1:26" s="132" customFormat="1" ht="10.5" customHeight="1">
      <c r="A124" s="166" t="s">
        <v>3</v>
      </c>
      <c r="B124" s="233" t="s">
        <v>151</v>
      </c>
      <c r="C124" s="233">
        <v>26.7</v>
      </c>
      <c r="D124" s="233">
        <v>26.1</v>
      </c>
      <c r="E124" s="233">
        <v>16.2</v>
      </c>
      <c r="F124" s="233">
        <v>26.4</v>
      </c>
      <c r="G124" s="233" t="s">
        <v>151</v>
      </c>
      <c r="H124" s="233" t="s">
        <v>151</v>
      </c>
      <c r="I124" s="234">
        <v>-0.183</v>
      </c>
      <c r="J124" s="234">
        <v>-0.13</v>
      </c>
      <c r="K124" s="234">
        <v>0</v>
      </c>
      <c r="L124" s="235">
        <v>2</v>
      </c>
      <c r="M124" s="234">
        <v>0</v>
      </c>
      <c r="N124" s="234">
        <v>1.34</v>
      </c>
      <c r="O124" s="235">
        <v>672</v>
      </c>
      <c r="U124" s="236"/>
      <c r="V124" s="236"/>
      <c r="W124" s="236"/>
      <c r="X124" s="236"/>
      <c r="Y124" s="236"/>
      <c r="Z124" s="236"/>
    </row>
    <row r="125" spans="1:26" s="132" customFormat="1" ht="10.5" customHeight="1">
      <c r="A125" s="166" t="s">
        <v>260</v>
      </c>
      <c r="B125" s="233">
        <v>34.9</v>
      </c>
      <c r="C125" s="233">
        <v>2.2</v>
      </c>
      <c r="D125" s="233">
        <v>2.3</v>
      </c>
      <c r="E125" s="233">
        <v>7.3</v>
      </c>
      <c r="F125" s="233">
        <v>5.8</v>
      </c>
      <c r="G125" s="233">
        <v>14.8</v>
      </c>
      <c r="H125" s="233">
        <v>1.6</v>
      </c>
      <c r="I125" s="234">
        <v>0.217</v>
      </c>
      <c r="J125" s="234">
        <v>0.209</v>
      </c>
      <c r="K125" s="234">
        <v>0.278</v>
      </c>
      <c r="L125" s="235">
        <v>0.8</v>
      </c>
      <c r="M125" s="234">
        <v>0.0016</v>
      </c>
      <c r="N125" s="234">
        <v>0.732</v>
      </c>
      <c r="O125" s="235">
        <v>442</v>
      </c>
      <c r="U125" s="236"/>
      <c r="V125" s="236"/>
      <c r="W125" s="236"/>
      <c r="X125" s="236"/>
      <c r="Y125" s="236"/>
      <c r="Z125" s="236"/>
    </row>
    <row r="126" spans="1:26" s="132" customFormat="1" ht="10.5" customHeight="1">
      <c r="A126" s="166" t="s">
        <v>259</v>
      </c>
      <c r="B126" s="233">
        <v>36.4</v>
      </c>
      <c r="C126" s="233">
        <v>1.2</v>
      </c>
      <c r="D126" s="233">
        <v>1.6</v>
      </c>
      <c r="E126" s="233">
        <v>3.6</v>
      </c>
      <c r="F126" s="233">
        <v>2.1</v>
      </c>
      <c r="G126" s="233">
        <v>9.1</v>
      </c>
      <c r="H126" s="233">
        <v>2</v>
      </c>
      <c r="I126" s="234">
        <v>0.121</v>
      </c>
      <c r="J126" s="234">
        <v>0.104</v>
      </c>
      <c r="K126" s="234">
        <v>0.46</v>
      </c>
      <c r="L126" s="235">
        <v>0.7</v>
      </c>
      <c r="M126" s="234">
        <v>0.0273</v>
      </c>
      <c r="N126" s="234">
        <v>0.448</v>
      </c>
      <c r="O126" s="235">
        <v>142</v>
      </c>
      <c r="U126" s="236"/>
      <c r="V126" s="236"/>
      <c r="W126" s="236"/>
      <c r="X126" s="236"/>
      <c r="Y126" s="236"/>
      <c r="Z126" s="236"/>
    </row>
    <row r="127" spans="1:26" s="132" customFormat="1" ht="10.5" customHeight="1">
      <c r="A127" s="166" t="s">
        <v>14</v>
      </c>
      <c r="B127" s="233">
        <v>37.9</v>
      </c>
      <c r="C127" s="233">
        <v>2.8</v>
      </c>
      <c r="D127" s="233">
        <v>3.3</v>
      </c>
      <c r="E127" s="233">
        <v>4.4</v>
      </c>
      <c r="F127" s="233">
        <v>3.2</v>
      </c>
      <c r="G127" s="233">
        <v>11.1</v>
      </c>
      <c r="H127" s="233">
        <v>3.2</v>
      </c>
      <c r="I127" s="234">
        <v>0.126</v>
      </c>
      <c r="J127" s="234">
        <v>0.136</v>
      </c>
      <c r="K127" s="234">
        <v>0.336</v>
      </c>
      <c r="L127" s="235">
        <v>0.8</v>
      </c>
      <c r="M127" s="234">
        <v>0.014</v>
      </c>
      <c r="N127" s="234">
        <v>0.388</v>
      </c>
      <c r="O127" s="235">
        <v>142</v>
      </c>
      <c r="U127" s="236"/>
      <c r="V127" s="236"/>
      <c r="W127" s="236"/>
      <c r="X127" s="236"/>
      <c r="Y127" s="236"/>
      <c r="Z127" s="236"/>
    </row>
    <row r="128" spans="1:26" s="132" customFormat="1" ht="10.5" customHeight="1">
      <c r="A128" s="166" t="s">
        <v>258</v>
      </c>
      <c r="B128" s="233">
        <v>15.9</v>
      </c>
      <c r="C128" s="233">
        <v>0.6</v>
      </c>
      <c r="D128" s="233">
        <v>1</v>
      </c>
      <c r="E128" s="233">
        <v>1.4</v>
      </c>
      <c r="F128" s="233">
        <v>1.2</v>
      </c>
      <c r="G128" s="233">
        <v>4.5</v>
      </c>
      <c r="H128" s="233">
        <v>0.9</v>
      </c>
      <c r="I128" s="234">
        <v>0.116</v>
      </c>
      <c r="J128" s="234">
        <v>0.118</v>
      </c>
      <c r="K128" s="234">
        <v>0.461</v>
      </c>
      <c r="L128" s="235">
        <v>0.8</v>
      </c>
      <c r="M128" s="234">
        <v>0.0259</v>
      </c>
      <c r="N128" s="234">
        <v>0.41</v>
      </c>
      <c r="O128" s="235">
        <v>75</v>
      </c>
      <c r="U128" s="236"/>
      <c r="V128" s="236"/>
      <c r="W128" s="236"/>
      <c r="X128" s="236"/>
      <c r="Y128" s="236"/>
      <c r="Z128" s="236"/>
    </row>
    <row r="129" spans="1:26" s="132" customFormat="1" ht="10.5" customHeight="1">
      <c r="A129" s="166" t="s">
        <v>243</v>
      </c>
      <c r="B129" s="233">
        <v>23.6</v>
      </c>
      <c r="C129" s="233">
        <v>1.2</v>
      </c>
      <c r="D129" s="233">
        <v>1.3</v>
      </c>
      <c r="E129" s="233">
        <v>3</v>
      </c>
      <c r="F129" s="233">
        <v>2.6</v>
      </c>
      <c r="G129" s="233">
        <v>6.4</v>
      </c>
      <c r="H129" s="233">
        <v>1.6</v>
      </c>
      <c r="I129" s="234">
        <v>0.123</v>
      </c>
      <c r="J129" s="234">
        <v>0.174</v>
      </c>
      <c r="K129" s="234">
        <v>0.686</v>
      </c>
      <c r="L129" s="235">
        <v>0.8</v>
      </c>
      <c r="M129" s="234">
        <v>0.0243</v>
      </c>
      <c r="N129" s="234">
        <v>0.403</v>
      </c>
      <c r="O129" s="235">
        <v>973</v>
      </c>
      <c r="U129" s="236"/>
      <c r="V129" s="236"/>
      <c r="W129" s="236"/>
      <c r="X129" s="236"/>
      <c r="Y129" s="236"/>
      <c r="Z129" s="236"/>
    </row>
    <row r="130" spans="1:26" s="132" customFormat="1" ht="10.5" customHeight="1">
      <c r="A130" s="166" t="s">
        <v>244</v>
      </c>
      <c r="B130" s="233">
        <v>39.2</v>
      </c>
      <c r="C130" s="233">
        <v>2.6</v>
      </c>
      <c r="D130" s="233">
        <v>2.7</v>
      </c>
      <c r="E130" s="233">
        <v>6.6</v>
      </c>
      <c r="F130" s="233">
        <v>5.5</v>
      </c>
      <c r="G130" s="233">
        <v>12.5</v>
      </c>
      <c r="H130" s="233">
        <v>2</v>
      </c>
      <c r="I130" s="234">
        <v>0.181</v>
      </c>
      <c r="J130" s="234">
        <v>0.218</v>
      </c>
      <c r="K130" s="234">
        <v>0.24</v>
      </c>
      <c r="L130" s="235">
        <v>0.9</v>
      </c>
      <c r="M130" s="234">
        <v>0.0032</v>
      </c>
      <c r="N130" s="234">
        <v>0.722</v>
      </c>
      <c r="O130" s="235">
        <v>115</v>
      </c>
      <c r="U130" s="236"/>
      <c r="V130" s="236"/>
      <c r="W130" s="236"/>
      <c r="X130" s="236"/>
      <c r="Y130" s="236"/>
      <c r="Z130" s="236"/>
    </row>
    <row r="131" spans="1:26" s="132" customFormat="1" ht="10.5" customHeight="1">
      <c r="A131" s="166" t="s">
        <v>245</v>
      </c>
      <c r="B131" s="233">
        <v>302.7</v>
      </c>
      <c r="C131" s="233">
        <v>0.5</v>
      </c>
      <c r="D131" s="233">
        <v>0.6</v>
      </c>
      <c r="E131" s="233">
        <v>2.6</v>
      </c>
      <c r="F131" s="233">
        <v>2.3</v>
      </c>
      <c r="G131" s="233">
        <v>71.9</v>
      </c>
      <c r="H131" s="233">
        <v>35.2</v>
      </c>
      <c r="I131" s="234">
        <v>0.707</v>
      </c>
      <c r="J131" s="234">
        <v>0.015</v>
      </c>
      <c r="K131" s="234">
        <v>0.64</v>
      </c>
      <c r="L131" s="235">
        <v>0.7</v>
      </c>
      <c r="M131" s="234">
        <v>0.0777</v>
      </c>
      <c r="N131" s="234">
        <v>0.261</v>
      </c>
      <c r="O131" s="235">
        <v>130</v>
      </c>
      <c r="U131" s="236"/>
      <c r="V131" s="236"/>
      <c r="W131" s="236"/>
      <c r="X131" s="236"/>
      <c r="Y131" s="236"/>
      <c r="Z131" s="236"/>
    </row>
    <row r="132" spans="1:26" s="132" customFormat="1" ht="10.5" customHeight="1">
      <c r="A132" s="166" t="s">
        <v>257</v>
      </c>
      <c r="B132" s="233">
        <v>14.1</v>
      </c>
      <c r="C132" s="233">
        <v>1.1</v>
      </c>
      <c r="D132" s="233">
        <v>1.8</v>
      </c>
      <c r="E132" s="233">
        <v>1.5</v>
      </c>
      <c r="F132" s="233">
        <v>1.3</v>
      </c>
      <c r="G132" s="233">
        <v>5.3</v>
      </c>
      <c r="H132" s="233">
        <v>1</v>
      </c>
      <c r="I132" s="234">
        <v>0.108</v>
      </c>
      <c r="J132" s="234">
        <v>0.111</v>
      </c>
      <c r="K132" s="234">
        <v>0.295</v>
      </c>
      <c r="L132" s="235">
        <v>0.8</v>
      </c>
      <c r="M132" s="234">
        <v>0.0172</v>
      </c>
      <c r="N132" s="234">
        <v>0.391</v>
      </c>
      <c r="O132" s="235">
        <v>59</v>
      </c>
      <c r="U132" s="236"/>
      <c r="V132" s="236"/>
      <c r="W132" s="236"/>
      <c r="X132" s="236"/>
      <c r="Y132" s="236"/>
      <c r="Z132" s="236"/>
    </row>
    <row r="133" spans="1:26" s="132" customFormat="1" ht="10.5" customHeight="1">
      <c r="A133" s="166" t="s">
        <v>350</v>
      </c>
      <c r="B133" s="233">
        <v>19.9</v>
      </c>
      <c r="C133" s="233">
        <v>1.2</v>
      </c>
      <c r="D133" s="233">
        <v>1.4</v>
      </c>
      <c r="E133" s="233">
        <v>3.7</v>
      </c>
      <c r="F133" s="233">
        <v>2.6</v>
      </c>
      <c r="G133" s="233">
        <v>7</v>
      </c>
      <c r="H133" s="233">
        <v>1.2</v>
      </c>
      <c r="I133" s="234">
        <v>0.188</v>
      </c>
      <c r="J133" s="234">
        <v>0.174</v>
      </c>
      <c r="K133" s="234">
        <v>0.096</v>
      </c>
      <c r="L133" s="235">
        <v>0.8</v>
      </c>
      <c r="M133" s="234">
        <v>0.0033</v>
      </c>
      <c r="N133" s="234">
        <v>0.505</v>
      </c>
      <c r="O133" s="235">
        <v>76</v>
      </c>
      <c r="U133" s="236"/>
      <c r="V133" s="236"/>
      <c r="W133" s="236"/>
      <c r="X133" s="236"/>
      <c r="Y133" s="236"/>
      <c r="Z133" s="236"/>
    </row>
    <row r="134" spans="1:26" s="132" customFormat="1" ht="10.5" customHeight="1">
      <c r="A134" s="166" t="s">
        <v>21</v>
      </c>
      <c r="B134" s="233">
        <v>26.9</v>
      </c>
      <c r="C134" s="233">
        <v>0.8</v>
      </c>
      <c r="D134" s="233">
        <v>1</v>
      </c>
      <c r="E134" s="233">
        <v>4.5</v>
      </c>
      <c r="F134" s="233">
        <v>2.9</v>
      </c>
      <c r="G134" s="233">
        <v>10.2</v>
      </c>
      <c r="H134" s="233">
        <v>1.8</v>
      </c>
      <c r="I134" s="234">
        <v>0.168</v>
      </c>
      <c r="J134" s="234">
        <v>0.138</v>
      </c>
      <c r="K134" s="234">
        <v>0.187</v>
      </c>
      <c r="L134" s="235">
        <v>1.1</v>
      </c>
      <c r="M134" s="234">
        <v>0.0106</v>
      </c>
      <c r="N134" s="234">
        <v>0.45</v>
      </c>
      <c r="O134" s="235">
        <v>373</v>
      </c>
      <c r="U134" s="236"/>
      <c r="V134" s="236"/>
      <c r="W134" s="236"/>
      <c r="X134" s="236"/>
      <c r="Y134" s="236"/>
      <c r="Z134" s="236"/>
    </row>
    <row r="135" spans="1:26" s="132" customFormat="1" ht="10.5" customHeight="1">
      <c r="A135" s="166" t="s">
        <v>246</v>
      </c>
      <c r="B135" s="233">
        <v>18.9</v>
      </c>
      <c r="C135" s="233">
        <v>1.7</v>
      </c>
      <c r="D135" s="233">
        <v>3</v>
      </c>
      <c r="E135" s="233">
        <v>4.4</v>
      </c>
      <c r="F135" s="233">
        <v>2</v>
      </c>
      <c r="G135" s="233">
        <v>5.4</v>
      </c>
      <c r="H135" s="233">
        <v>1.1</v>
      </c>
      <c r="I135" s="234">
        <v>0.274</v>
      </c>
      <c r="J135" s="234">
        <v>0.198</v>
      </c>
      <c r="K135" s="234">
        <v>0.116</v>
      </c>
      <c r="L135" s="235">
        <v>1.2</v>
      </c>
      <c r="M135" s="234">
        <v>0.012</v>
      </c>
      <c r="N135" s="234">
        <v>0.625</v>
      </c>
      <c r="O135" s="235">
        <v>271</v>
      </c>
      <c r="U135" s="236"/>
      <c r="V135" s="236"/>
      <c r="W135" s="236"/>
      <c r="X135" s="236"/>
      <c r="Y135" s="236"/>
      <c r="Z135" s="236"/>
    </row>
    <row r="136" spans="1:26" s="132" customFormat="1" ht="10.5" customHeight="1">
      <c r="A136" s="166" t="s">
        <v>247</v>
      </c>
      <c r="B136" s="233">
        <v>80.9</v>
      </c>
      <c r="C136" s="233">
        <v>8.6</v>
      </c>
      <c r="D136" s="233">
        <v>8.5</v>
      </c>
      <c r="E136" s="233">
        <v>11.3</v>
      </c>
      <c r="F136" s="233">
        <v>13.6</v>
      </c>
      <c r="G136" s="233">
        <v>25.7</v>
      </c>
      <c r="H136" s="233">
        <v>2.7</v>
      </c>
      <c r="I136" s="234">
        <v>0.188</v>
      </c>
      <c r="J136" s="234">
        <v>0.265</v>
      </c>
      <c r="K136" s="234">
        <v>0.068</v>
      </c>
      <c r="L136" s="235">
        <v>1.3</v>
      </c>
      <c r="M136" s="234">
        <v>0.0001</v>
      </c>
      <c r="N136" s="234">
        <v>0.907</v>
      </c>
      <c r="O136" s="237">
        <v>1086</v>
      </c>
      <c r="U136" s="236"/>
      <c r="V136" s="236"/>
      <c r="W136" s="236"/>
      <c r="X136" s="236"/>
      <c r="Y136" s="236"/>
      <c r="Z136" s="236"/>
    </row>
    <row r="137" spans="1:26" s="132" customFormat="1" ht="10.5" customHeight="1">
      <c r="A137" s="166" t="s">
        <v>248</v>
      </c>
      <c r="B137" s="233">
        <v>12.3</v>
      </c>
      <c r="C137" s="233">
        <v>0.3</v>
      </c>
      <c r="D137" s="233">
        <v>0.5</v>
      </c>
      <c r="E137" s="233">
        <v>0.8</v>
      </c>
      <c r="F137" s="233">
        <v>1</v>
      </c>
      <c r="G137" s="233">
        <v>3.7</v>
      </c>
      <c r="H137" s="233">
        <v>1</v>
      </c>
      <c r="I137" s="234">
        <v>0.077</v>
      </c>
      <c r="J137" s="234">
        <v>0.11</v>
      </c>
      <c r="K137" s="234">
        <v>0.332</v>
      </c>
      <c r="L137" s="235">
        <v>0.8</v>
      </c>
      <c r="M137" s="234">
        <v>0.0258</v>
      </c>
      <c r="N137" s="234">
        <v>0.49</v>
      </c>
      <c r="O137" s="235">
        <v>26</v>
      </c>
      <c r="U137" s="236"/>
      <c r="V137" s="236"/>
      <c r="W137" s="236"/>
      <c r="X137" s="236"/>
      <c r="Y137" s="236"/>
      <c r="Z137" s="236"/>
    </row>
    <row r="138" spans="1:26" s="132" customFormat="1" ht="10.5" customHeight="1">
      <c r="A138" s="166" t="s">
        <v>252</v>
      </c>
      <c r="B138" s="233">
        <v>111.3</v>
      </c>
      <c r="C138" s="233">
        <v>5.2</v>
      </c>
      <c r="D138" s="233">
        <v>5.8</v>
      </c>
      <c r="E138" s="233">
        <v>6.6</v>
      </c>
      <c r="F138" s="233">
        <v>5.2</v>
      </c>
      <c r="G138" s="233">
        <v>15.2</v>
      </c>
      <c r="H138" s="233">
        <v>3.7</v>
      </c>
      <c r="I138" s="234">
        <v>0.068</v>
      </c>
      <c r="J138" s="234">
        <v>0.134</v>
      </c>
      <c r="K138" s="234">
        <v>0.512</v>
      </c>
      <c r="L138" s="235">
        <v>1.2</v>
      </c>
      <c r="M138" s="234">
        <v>0.0044</v>
      </c>
      <c r="N138" s="234">
        <v>0.839</v>
      </c>
      <c r="O138" s="237">
        <f>1120+489+1765</f>
        <v>3374</v>
      </c>
      <c r="P138" s="132" t="s">
        <v>251</v>
      </c>
      <c r="U138" s="236"/>
      <c r="V138" s="236"/>
      <c r="W138" s="236"/>
      <c r="X138" s="236"/>
      <c r="Y138" s="236"/>
      <c r="Z138" s="236"/>
    </row>
    <row r="139" spans="1:26" s="132" customFormat="1" ht="10.5" customHeight="1">
      <c r="A139" s="166" t="s">
        <v>249</v>
      </c>
      <c r="B139" s="233">
        <v>8.6</v>
      </c>
      <c r="C139" s="233">
        <v>0.7</v>
      </c>
      <c r="D139" s="233">
        <v>0.8</v>
      </c>
      <c r="E139" s="233">
        <v>3.8</v>
      </c>
      <c r="F139" s="233">
        <v>2.8</v>
      </c>
      <c r="G139" s="233">
        <v>4.5</v>
      </c>
      <c r="H139" s="233">
        <v>1.1</v>
      </c>
      <c r="I139" s="234">
        <v>0.436</v>
      </c>
      <c r="J139" s="234">
        <v>0.311</v>
      </c>
      <c r="K139" s="234">
        <v>0.552</v>
      </c>
      <c r="L139" s="235">
        <v>0.6</v>
      </c>
      <c r="M139" s="234">
        <v>0.0561</v>
      </c>
      <c r="N139" s="234">
        <v>0.488</v>
      </c>
      <c r="O139" s="235">
        <v>89</v>
      </c>
      <c r="P139" s="132" t="s">
        <v>251</v>
      </c>
      <c r="U139" s="236"/>
      <c r="V139" s="236"/>
      <c r="W139" s="236"/>
      <c r="X139" s="236"/>
      <c r="Y139" s="236"/>
      <c r="Z139" s="236"/>
    </row>
    <row r="140" spans="1:26" s="132" customFormat="1" ht="10.5" customHeight="1">
      <c r="A140" s="166" t="s">
        <v>250</v>
      </c>
      <c r="B140" s="233">
        <v>5.7</v>
      </c>
      <c r="C140" s="233">
        <v>0.3</v>
      </c>
      <c r="D140" s="233">
        <v>0.6</v>
      </c>
      <c r="E140" s="233">
        <v>0.9</v>
      </c>
      <c r="F140" s="233">
        <v>1.1</v>
      </c>
      <c r="G140" s="233">
        <v>2.2</v>
      </c>
      <c r="H140" s="233">
        <v>0.4</v>
      </c>
      <c r="I140" s="234">
        <v>0.17</v>
      </c>
      <c r="J140" s="234">
        <v>0.185</v>
      </c>
      <c r="K140" s="234">
        <v>0.214</v>
      </c>
      <c r="L140" s="235">
        <v>0.8</v>
      </c>
      <c r="M140" s="234">
        <v>0.0076</v>
      </c>
      <c r="N140" s="234">
        <v>0.464</v>
      </c>
      <c r="O140" s="235">
        <v>23</v>
      </c>
      <c r="P140" s="132" t="s">
        <v>251</v>
      </c>
      <c r="U140" s="236"/>
      <c r="V140" s="236"/>
      <c r="W140" s="236"/>
      <c r="X140" s="236"/>
      <c r="Y140" s="236"/>
      <c r="Z140" s="236"/>
    </row>
    <row r="141" spans="1:26" s="132" customFormat="1" ht="10.5" customHeight="1">
      <c r="A141" s="166" t="s">
        <v>241</v>
      </c>
      <c r="B141" s="233">
        <v>665.7</v>
      </c>
      <c r="C141" s="233">
        <v>31.4</v>
      </c>
      <c r="D141" s="233">
        <v>31</v>
      </c>
      <c r="E141" s="233">
        <v>29.2</v>
      </c>
      <c r="F141" s="233">
        <v>50.3</v>
      </c>
      <c r="G141" s="233">
        <v>174.7</v>
      </c>
      <c r="H141" s="233">
        <v>17.5</v>
      </c>
      <c r="I141" s="234">
        <v>0.123</v>
      </c>
      <c r="J141" s="234">
        <v>0.145</v>
      </c>
      <c r="K141" s="234">
        <v>0</v>
      </c>
      <c r="L141" s="235">
        <v>1.2</v>
      </c>
      <c r="M141" s="234">
        <v>0</v>
      </c>
      <c r="N141" s="234">
        <v>1.089</v>
      </c>
      <c r="O141" s="235">
        <v>27</v>
      </c>
      <c r="U141" s="236"/>
      <c r="V141" s="236"/>
      <c r="W141" s="236"/>
      <c r="X141" s="236"/>
      <c r="Y141" s="236"/>
      <c r="Z141" s="236"/>
    </row>
    <row r="142" spans="1:26" s="132" customFormat="1" ht="10.5" customHeight="1">
      <c r="A142" s="166" t="s">
        <v>242</v>
      </c>
      <c r="B142" s="233">
        <v>34.6</v>
      </c>
      <c r="C142" s="233">
        <v>2.2</v>
      </c>
      <c r="D142" s="233">
        <v>2.6</v>
      </c>
      <c r="E142" s="233">
        <v>4.6</v>
      </c>
      <c r="F142" s="233">
        <v>3.1</v>
      </c>
      <c r="G142" s="233">
        <v>9.6</v>
      </c>
      <c r="H142" s="233">
        <v>1.7</v>
      </c>
      <c r="I142" s="234">
        <v>0.144</v>
      </c>
      <c r="J142" s="234">
        <v>0.159</v>
      </c>
      <c r="K142" s="234">
        <v>0.35</v>
      </c>
      <c r="L142" s="235">
        <v>0.9</v>
      </c>
      <c r="M142" s="234">
        <v>0.0114</v>
      </c>
      <c r="N142" s="234">
        <v>0.605</v>
      </c>
      <c r="O142" s="237">
        <v>20057</v>
      </c>
      <c r="U142" s="236"/>
      <c r="V142" s="236"/>
      <c r="W142" s="236"/>
      <c r="X142" s="236"/>
      <c r="Y142" s="236"/>
      <c r="Z142" s="236"/>
    </row>
    <row r="143" spans="1:26" s="132" customFormat="1" ht="10.5" customHeight="1">
      <c r="A143" s="161" t="s">
        <v>63</v>
      </c>
      <c r="B143" s="238">
        <f aca="true" t="shared" si="5" ref="B143:N143">MAX(B101:B141)</f>
        <v>665.7</v>
      </c>
      <c r="C143" s="238">
        <f t="shared" si="5"/>
        <v>31.4</v>
      </c>
      <c r="D143" s="238">
        <f t="shared" si="5"/>
        <v>31</v>
      </c>
      <c r="E143" s="238">
        <f t="shared" si="5"/>
        <v>29.2</v>
      </c>
      <c r="F143" s="238">
        <f t="shared" si="5"/>
        <v>50.3</v>
      </c>
      <c r="G143" s="238">
        <f t="shared" si="5"/>
        <v>174.7</v>
      </c>
      <c r="H143" s="238">
        <f t="shared" si="5"/>
        <v>35.2</v>
      </c>
      <c r="I143" s="239">
        <f t="shared" si="5"/>
        <v>0.707</v>
      </c>
      <c r="J143" s="239">
        <f t="shared" si="5"/>
        <v>0.334</v>
      </c>
      <c r="K143" s="239">
        <f t="shared" si="5"/>
        <v>0.711</v>
      </c>
      <c r="L143" s="240">
        <f t="shared" si="5"/>
        <v>2</v>
      </c>
      <c r="M143" s="239">
        <f t="shared" si="5"/>
        <v>0.0777</v>
      </c>
      <c r="N143" s="239">
        <f t="shared" si="5"/>
        <v>1.34</v>
      </c>
      <c r="O143" s="241"/>
      <c r="U143" s="236"/>
      <c r="V143" s="236"/>
      <c r="W143" s="236"/>
      <c r="X143" s="236"/>
      <c r="Y143" s="236"/>
      <c r="Z143" s="236"/>
    </row>
    <row r="144" spans="1:26" s="132" customFormat="1" ht="10.5" customHeight="1">
      <c r="A144" s="166" t="s">
        <v>64</v>
      </c>
      <c r="B144" s="233">
        <f aca="true" t="shared" si="6" ref="B144:N144">MIN(B101:B141)</f>
        <v>5.7</v>
      </c>
      <c r="C144" s="233">
        <f t="shared" si="6"/>
        <v>0.3</v>
      </c>
      <c r="D144" s="233">
        <f t="shared" si="6"/>
        <v>0.5</v>
      </c>
      <c r="E144" s="233">
        <f t="shared" si="6"/>
        <v>0.8</v>
      </c>
      <c r="F144" s="233">
        <f t="shared" si="6"/>
        <v>1</v>
      </c>
      <c r="G144" s="233">
        <f t="shared" si="6"/>
        <v>2.2</v>
      </c>
      <c r="H144" s="233">
        <f t="shared" si="6"/>
        <v>0.4</v>
      </c>
      <c r="I144" s="234">
        <f t="shared" si="6"/>
        <v>-0.183</v>
      </c>
      <c r="J144" s="234">
        <f t="shared" si="6"/>
        <v>-0.13</v>
      </c>
      <c r="K144" s="234">
        <f t="shared" si="6"/>
        <v>0</v>
      </c>
      <c r="L144" s="235">
        <f t="shared" si="6"/>
        <v>0.5</v>
      </c>
      <c r="M144" s="234">
        <f t="shared" si="6"/>
        <v>0</v>
      </c>
      <c r="N144" s="234">
        <f t="shared" si="6"/>
        <v>0.261</v>
      </c>
      <c r="O144" s="241"/>
      <c r="U144" s="236"/>
      <c r="V144" s="236"/>
      <c r="W144" s="236"/>
      <c r="X144" s="236"/>
      <c r="Y144" s="236"/>
      <c r="Z144" s="236"/>
    </row>
    <row r="145" ht="13.5">
      <c r="J145" s="30"/>
    </row>
    <row r="146" ht="13.5">
      <c r="J146" s="30"/>
    </row>
    <row r="147" ht="13.5">
      <c r="J147" s="30"/>
    </row>
    <row r="148" ht="13.5">
      <c r="J148" s="30"/>
    </row>
    <row r="149" ht="13.5">
      <c r="J149" s="30"/>
    </row>
    <row r="150" ht="13.5">
      <c r="J150" s="30"/>
    </row>
    <row r="151" ht="13.5">
      <c r="J151" s="30"/>
    </row>
    <row r="152" ht="13.5">
      <c r="J152" s="30"/>
    </row>
    <row r="153" ht="13.5">
      <c r="J153" s="30"/>
    </row>
    <row r="154" ht="13.5">
      <c r="J154" s="30"/>
    </row>
    <row r="155" ht="13.5">
      <c r="J155" s="30"/>
    </row>
    <row r="156" ht="13.5">
      <c r="J156" s="30"/>
    </row>
    <row r="157" ht="13.5">
      <c r="J157" s="30"/>
    </row>
    <row r="158" ht="13.5">
      <c r="J158" s="30"/>
    </row>
    <row r="159" ht="13.5">
      <c r="J159" s="30"/>
    </row>
    <row r="160" ht="13.5">
      <c r="J160" s="30"/>
    </row>
    <row r="161" ht="13.5">
      <c r="J161" s="30"/>
    </row>
    <row r="162" ht="13.5">
      <c r="J162" s="30"/>
    </row>
    <row r="163" ht="13.5">
      <c r="J163" s="30"/>
    </row>
    <row r="164" ht="13.5">
      <c r="J164" s="30"/>
    </row>
    <row r="165" ht="13.5">
      <c r="J165" s="30"/>
    </row>
    <row r="166" ht="13.5">
      <c r="J166" s="30"/>
    </row>
    <row r="167" ht="13.5">
      <c r="J167" s="30"/>
    </row>
    <row r="168" ht="13.5">
      <c r="J168" s="30"/>
    </row>
    <row r="169" ht="13.5">
      <c r="J169" s="30"/>
    </row>
    <row r="170" ht="13.5">
      <c r="J170" s="30"/>
    </row>
    <row r="171" ht="13.5">
      <c r="J171" s="30"/>
    </row>
    <row r="172" ht="13.5">
      <c r="J172" s="30"/>
    </row>
    <row r="173" ht="13.5">
      <c r="J173" s="30"/>
    </row>
    <row r="174" ht="13.5">
      <c r="J174" s="30"/>
    </row>
    <row r="175" ht="13.5">
      <c r="J175" s="30"/>
    </row>
    <row r="176" ht="13.5">
      <c r="J176" s="30"/>
    </row>
    <row r="177" ht="13.5">
      <c r="J177" s="30"/>
    </row>
    <row r="178" ht="13.5">
      <c r="J178" s="30"/>
    </row>
    <row r="179" ht="13.5">
      <c r="J179" s="30"/>
    </row>
    <row r="180" ht="13.5">
      <c r="J180" s="30"/>
    </row>
    <row r="181" ht="13.5">
      <c r="J181" s="30"/>
    </row>
    <row r="182" ht="13.5">
      <c r="J182" s="30"/>
    </row>
    <row r="183" ht="13.5">
      <c r="J183" s="30"/>
    </row>
    <row r="184" ht="13.5">
      <c r="J184" s="30"/>
    </row>
    <row r="185" ht="13.5">
      <c r="J185" s="30"/>
    </row>
    <row r="186" ht="13.5">
      <c r="J186" s="30"/>
    </row>
    <row r="187" ht="13.5">
      <c r="J187" s="30"/>
    </row>
    <row r="188" ht="13.5">
      <c r="J188" s="30"/>
    </row>
    <row r="189" ht="13.5">
      <c r="J189" s="30"/>
    </row>
    <row r="190" ht="13.5">
      <c r="J190" s="30"/>
    </row>
    <row r="191" ht="13.5">
      <c r="J191" s="30"/>
    </row>
    <row r="192" ht="13.5">
      <c r="J192" s="30"/>
    </row>
    <row r="193" ht="13.5">
      <c r="J193" s="30"/>
    </row>
    <row r="194" ht="13.5">
      <c r="J194" s="30"/>
    </row>
    <row r="195" ht="13.5">
      <c r="J195" s="30"/>
    </row>
    <row r="196" ht="13.5">
      <c r="J196" s="30"/>
    </row>
    <row r="197" ht="13.5">
      <c r="J197" s="30"/>
    </row>
    <row r="198" ht="13.5">
      <c r="J198" s="30"/>
    </row>
    <row r="199" ht="13.5">
      <c r="J199" s="30"/>
    </row>
    <row r="200" ht="13.5">
      <c r="J200" s="30"/>
    </row>
    <row r="201" ht="13.5">
      <c r="J201" s="30"/>
    </row>
    <row r="202" ht="13.5">
      <c r="J202" s="30"/>
    </row>
    <row r="203" ht="13.5">
      <c r="J203" s="30"/>
    </row>
    <row r="204" ht="13.5">
      <c r="J204" s="30"/>
    </row>
    <row r="205" ht="13.5">
      <c r="J205" s="30"/>
    </row>
    <row r="206" ht="13.5">
      <c r="J206" s="30"/>
    </row>
    <row r="207" ht="13.5">
      <c r="J207" s="30"/>
    </row>
    <row r="208" ht="13.5">
      <c r="J208" s="30"/>
    </row>
    <row r="209" ht="13.5">
      <c r="J209" s="30"/>
    </row>
    <row r="210" ht="13.5">
      <c r="J210" s="30"/>
    </row>
    <row r="211" ht="13.5">
      <c r="J211" s="30"/>
    </row>
    <row r="212" ht="13.5">
      <c r="J212" s="30"/>
    </row>
    <row r="213" ht="13.5">
      <c r="J213" s="30"/>
    </row>
    <row r="214" ht="13.5">
      <c r="J214" s="30"/>
    </row>
    <row r="215" ht="13.5">
      <c r="J215" s="30"/>
    </row>
    <row r="216" ht="13.5">
      <c r="J216" s="30"/>
    </row>
    <row r="217" ht="13.5">
      <c r="J217" s="30"/>
    </row>
    <row r="218" ht="13.5">
      <c r="J218" s="30"/>
    </row>
    <row r="219" ht="13.5">
      <c r="J219" s="30"/>
    </row>
    <row r="220" ht="13.5">
      <c r="J220" s="30"/>
    </row>
    <row r="221" ht="13.5">
      <c r="J221" s="30"/>
    </row>
    <row r="222" ht="13.5">
      <c r="J222" s="30"/>
    </row>
    <row r="223" ht="13.5">
      <c r="J223" s="30"/>
    </row>
    <row r="224" ht="13.5">
      <c r="J224" s="30"/>
    </row>
    <row r="225" ht="13.5">
      <c r="J225" s="30"/>
    </row>
    <row r="226" ht="13.5">
      <c r="J226" s="30"/>
    </row>
    <row r="227" ht="13.5">
      <c r="J227" s="30"/>
    </row>
    <row r="228" ht="13.5">
      <c r="J228" s="30"/>
    </row>
    <row r="229" ht="13.5">
      <c r="J229" s="30"/>
    </row>
    <row r="230" ht="13.5">
      <c r="J230" s="30"/>
    </row>
    <row r="231" ht="13.5">
      <c r="J231" s="30"/>
    </row>
    <row r="232" ht="13.5">
      <c r="J232" s="30"/>
    </row>
    <row r="233" ht="13.5">
      <c r="J233" s="30"/>
    </row>
    <row r="234" ht="13.5">
      <c r="J234" s="30"/>
    </row>
    <row r="235" ht="13.5">
      <c r="J235" s="30"/>
    </row>
    <row r="236" ht="13.5">
      <c r="J236" s="30"/>
    </row>
    <row r="237" ht="13.5">
      <c r="J237" s="30"/>
    </row>
    <row r="238" ht="13.5">
      <c r="J238" s="30"/>
    </row>
    <row r="239" ht="13.5">
      <c r="J239" s="30"/>
    </row>
    <row r="240" ht="13.5">
      <c r="J240" s="30"/>
    </row>
    <row r="241" ht="13.5">
      <c r="J241" s="30"/>
    </row>
    <row r="242" ht="13.5">
      <c r="J242" s="30"/>
    </row>
    <row r="243" ht="13.5">
      <c r="J243" s="30"/>
    </row>
    <row r="244" ht="13.5">
      <c r="J244" s="30"/>
    </row>
    <row r="245" ht="13.5">
      <c r="J245" s="30"/>
    </row>
    <row r="246" ht="13.5">
      <c r="J246" s="30"/>
    </row>
    <row r="247" ht="13.5">
      <c r="J247" s="30"/>
    </row>
    <row r="248" ht="13.5">
      <c r="J248" s="30"/>
    </row>
    <row r="249" ht="13.5">
      <c r="J249" s="30"/>
    </row>
    <row r="250" ht="13.5">
      <c r="J250" s="30"/>
    </row>
    <row r="251" ht="13.5">
      <c r="J251" s="30"/>
    </row>
    <row r="252" ht="13.5">
      <c r="J252" s="30"/>
    </row>
    <row r="253" ht="13.5">
      <c r="J253" s="30"/>
    </row>
    <row r="254" ht="13.5">
      <c r="J254" s="30"/>
    </row>
    <row r="255" ht="13.5">
      <c r="J255" s="30"/>
    </row>
    <row r="256" ht="13.5">
      <c r="J256" s="30"/>
    </row>
    <row r="257" ht="13.5">
      <c r="J257" s="30"/>
    </row>
    <row r="258" ht="13.5">
      <c r="J258" s="30"/>
    </row>
    <row r="259" ht="13.5">
      <c r="J259" s="30"/>
    </row>
    <row r="260" ht="13.5">
      <c r="J260" s="30"/>
    </row>
    <row r="261" ht="13.5">
      <c r="J261" s="30"/>
    </row>
    <row r="262" ht="13.5">
      <c r="J262" s="30"/>
    </row>
    <row r="263" ht="13.5">
      <c r="J263" s="30"/>
    </row>
    <row r="264" ht="13.5">
      <c r="J264" s="30"/>
    </row>
    <row r="265" ht="13.5">
      <c r="J265" s="30"/>
    </row>
    <row r="266" ht="13.5">
      <c r="J266" s="30"/>
    </row>
    <row r="267" ht="13.5">
      <c r="J267" s="30"/>
    </row>
    <row r="268" ht="13.5">
      <c r="J268" s="30"/>
    </row>
    <row r="269" ht="13.5">
      <c r="J269" s="30"/>
    </row>
    <row r="270" ht="13.5">
      <c r="J270" s="30"/>
    </row>
    <row r="271" ht="13.5">
      <c r="J271" s="30"/>
    </row>
    <row r="272" ht="13.5">
      <c r="J272" s="30"/>
    </row>
    <row r="273" ht="13.5">
      <c r="J273" s="30"/>
    </row>
    <row r="274" ht="13.5">
      <c r="J274" s="30"/>
    </row>
    <row r="275" ht="13.5">
      <c r="J275" s="30"/>
    </row>
    <row r="276" ht="13.5">
      <c r="J276" s="30"/>
    </row>
    <row r="277" ht="13.5">
      <c r="J277" s="30"/>
    </row>
    <row r="278" ht="13.5">
      <c r="J278" s="30"/>
    </row>
    <row r="279" ht="13.5">
      <c r="J279" s="30"/>
    </row>
    <row r="280" ht="13.5">
      <c r="J280" s="30"/>
    </row>
    <row r="281" ht="13.5">
      <c r="J281" s="30"/>
    </row>
    <row r="282" ht="13.5">
      <c r="J282" s="30"/>
    </row>
    <row r="283" ht="13.5">
      <c r="J283" s="30"/>
    </row>
    <row r="284" ht="13.5">
      <c r="J284" s="30"/>
    </row>
    <row r="285" ht="13.5">
      <c r="J285" s="30"/>
    </row>
    <row r="286" ht="13.5">
      <c r="J286" s="30"/>
    </row>
    <row r="287" ht="13.5">
      <c r="J287" s="30"/>
    </row>
    <row r="288" ht="13.5">
      <c r="J288" s="30"/>
    </row>
    <row r="289" ht="13.5">
      <c r="J289" s="30"/>
    </row>
    <row r="290" ht="13.5">
      <c r="J290" s="30"/>
    </row>
    <row r="291" ht="13.5">
      <c r="J291" s="30"/>
    </row>
    <row r="292" ht="13.5">
      <c r="J292" s="30"/>
    </row>
    <row r="293" ht="13.5">
      <c r="J293" s="30"/>
    </row>
    <row r="294" ht="13.5">
      <c r="J294" s="30"/>
    </row>
    <row r="295" ht="13.5">
      <c r="J295" s="30"/>
    </row>
    <row r="296" ht="13.5">
      <c r="J296" s="30"/>
    </row>
    <row r="297" ht="13.5">
      <c r="J297" s="30"/>
    </row>
    <row r="298" ht="13.5">
      <c r="J298" s="3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7">
      <selection activeCell="I31" sqref="A2:I31"/>
    </sheetView>
  </sheetViews>
  <sheetFormatPr defaultColWidth="9.00390625" defaultRowHeight="12.75"/>
  <cols>
    <col min="1" max="1" width="11.25390625" style="159" customWidth="1"/>
    <col min="2" max="2" width="9.25390625" style="241" customWidth="1"/>
    <col min="3" max="3" width="5.625" style="241" customWidth="1"/>
    <col min="4" max="4" width="5.00390625" style="241" customWidth="1"/>
    <col min="5" max="5" width="7.00390625" style="241" customWidth="1"/>
    <col min="6" max="6" width="9.375" style="241" customWidth="1"/>
    <col min="7" max="9" width="5.00390625" style="241" customWidth="1"/>
    <col min="10" max="16384" width="10.75390625" style="159" customWidth="1"/>
  </cols>
  <sheetData>
    <row r="1" ht="12.75">
      <c r="A1" s="159" t="s">
        <v>474</v>
      </c>
    </row>
    <row r="2" spans="2:9" ht="9.75" customHeight="1">
      <c r="B2" s="235" t="s">
        <v>551</v>
      </c>
      <c r="C2" s="235" t="s">
        <v>475</v>
      </c>
      <c r="D2" s="235" t="s">
        <v>476</v>
      </c>
      <c r="E2" s="235" t="s">
        <v>477</v>
      </c>
      <c r="F2" s="235" t="s">
        <v>552</v>
      </c>
      <c r="G2" s="235" t="s">
        <v>77</v>
      </c>
      <c r="H2" s="235" t="s">
        <v>478</v>
      </c>
      <c r="I2" s="235" t="s">
        <v>299</v>
      </c>
    </row>
    <row r="3" spans="1:9" ht="9.75" customHeight="1">
      <c r="A3" s="166" t="s">
        <v>479</v>
      </c>
      <c r="B3" s="242">
        <v>0.41</v>
      </c>
      <c r="C3" s="242">
        <v>0.97</v>
      </c>
      <c r="D3" s="242">
        <v>0.66</v>
      </c>
      <c r="E3" s="242">
        <v>0.37</v>
      </c>
      <c r="F3" s="242">
        <v>0.1</v>
      </c>
      <c r="G3" s="242">
        <v>0.07</v>
      </c>
      <c r="H3" s="242">
        <v>0.06</v>
      </c>
      <c r="I3" s="242">
        <v>1.02</v>
      </c>
    </row>
    <row r="4" spans="1:9" ht="9.75" customHeight="1">
      <c r="A4" s="166" t="s">
        <v>480</v>
      </c>
      <c r="B4" s="242">
        <v>0.31</v>
      </c>
      <c r="C4" s="242">
        <v>0.1</v>
      </c>
      <c r="D4" s="242">
        <v>0.18</v>
      </c>
      <c r="E4" s="242">
        <v>0.04</v>
      </c>
      <c r="F4" s="242">
        <v>0.29</v>
      </c>
      <c r="G4" s="242">
        <v>0.03</v>
      </c>
      <c r="H4" s="242">
        <v>0.02</v>
      </c>
      <c r="I4" s="242">
        <v>0.33</v>
      </c>
    </row>
    <row r="5" spans="1:9" ht="9.75" customHeight="1">
      <c r="A5" s="166" t="s">
        <v>481</v>
      </c>
      <c r="B5" s="242">
        <v>0.35</v>
      </c>
      <c r="C5" s="242">
        <v>0.17</v>
      </c>
      <c r="D5" s="242">
        <v>0.12</v>
      </c>
      <c r="E5" s="242">
        <v>0.57</v>
      </c>
      <c r="F5" s="242">
        <v>0.14</v>
      </c>
      <c r="G5" s="242">
        <v>0.02</v>
      </c>
      <c r="H5" s="242">
        <v>0.01</v>
      </c>
      <c r="I5" s="242">
        <v>0.32</v>
      </c>
    </row>
    <row r="6" spans="1:9" ht="9.75" customHeight="1">
      <c r="A6" s="166" t="s">
        <v>482</v>
      </c>
      <c r="B6" s="242">
        <v>1.32</v>
      </c>
      <c r="C6" s="242">
        <v>1.6</v>
      </c>
      <c r="D6" s="242">
        <v>1.01</v>
      </c>
      <c r="E6" s="235"/>
      <c r="F6" s="242">
        <v>1.04</v>
      </c>
      <c r="G6" s="242">
        <v>2.9</v>
      </c>
      <c r="H6" s="242">
        <v>0.31</v>
      </c>
      <c r="I6" s="242">
        <v>28.45</v>
      </c>
    </row>
    <row r="7" spans="1:9" ht="9.75" customHeight="1">
      <c r="A7" s="166" t="s">
        <v>483</v>
      </c>
      <c r="B7" s="242">
        <v>0.44</v>
      </c>
      <c r="C7" s="242">
        <v>1.65</v>
      </c>
      <c r="D7" s="242">
        <v>1.86</v>
      </c>
      <c r="E7" s="235"/>
      <c r="F7" s="242">
        <v>0.43</v>
      </c>
      <c r="G7" s="242">
        <v>0.36</v>
      </c>
      <c r="H7" s="242">
        <v>0.12</v>
      </c>
      <c r="I7" s="242">
        <v>2.2</v>
      </c>
    </row>
    <row r="8" spans="1:9" ht="9.75" customHeight="1">
      <c r="A8" s="166" t="s">
        <v>484</v>
      </c>
      <c r="B8" s="242">
        <v>0.28</v>
      </c>
      <c r="C8" s="242">
        <v>0.27</v>
      </c>
      <c r="D8" s="242">
        <v>0.71</v>
      </c>
      <c r="E8" s="242">
        <v>0.16</v>
      </c>
      <c r="F8" s="242">
        <v>0.44</v>
      </c>
      <c r="G8" s="242">
        <v>0.02</v>
      </c>
      <c r="H8" s="242">
        <v>0.01</v>
      </c>
      <c r="I8" s="242">
        <v>0.41</v>
      </c>
    </row>
    <row r="9" spans="1:9" ht="9.75" customHeight="1">
      <c r="A9" s="166" t="s">
        <v>485</v>
      </c>
      <c r="B9" s="242">
        <v>0.25</v>
      </c>
      <c r="C9" s="242">
        <v>0.03</v>
      </c>
      <c r="D9" s="242">
        <v>0.07</v>
      </c>
      <c r="E9" s="242">
        <v>0.01</v>
      </c>
      <c r="F9" s="242">
        <v>0.09</v>
      </c>
      <c r="G9" s="242">
        <v>0.02</v>
      </c>
      <c r="H9" s="242">
        <v>0</v>
      </c>
      <c r="I9" s="242">
        <v>0.23</v>
      </c>
    </row>
    <row r="10" spans="1:9" ht="9.75" customHeight="1">
      <c r="A10" s="166" t="s">
        <v>486</v>
      </c>
      <c r="B10" s="242">
        <v>0.25</v>
      </c>
      <c r="C10" s="242">
        <v>0.16</v>
      </c>
      <c r="D10" s="242">
        <v>0.42</v>
      </c>
      <c r="E10" s="242">
        <v>0.13</v>
      </c>
      <c r="F10" s="242">
        <v>0.11</v>
      </c>
      <c r="G10" s="242">
        <v>0.03</v>
      </c>
      <c r="H10" s="242">
        <v>0</v>
      </c>
      <c r="I10" s="242">
        <v>0.3</v>
      </c>
    </row>
    <row r="11" spans="1:9" ht="9.75" customHeight="1">
      <c r="A11" s="166" t="s">
        <v>487</v>
      </c>
      <c r="B11" s="242">
        <v>0.35</v>
      </c>
      <c r="C11" s="242">
        <v>0.08</v>
      </c>
      <c r="D11" s="242">
        <v>0.19</v>
      </c>
      <c r="E11" s="242">
        <v>0.08</v>
      </c>
      <c r="F11" s="242">
        <v>0.12</v>
      </c>
      <c r="G11" s="242">
        <v>0.01</v>
      </c>
      <c r="H11" s="242">
        <v>0</v>
      </c>
      <c r="I11" s="242">
        <v>0.29</v>
      </c>
    </row>
    <row r="12" spans="1:9" ht="9.75" customHeight="1">
      <c r="A12" s="166" t="s">
        <v>488</v>
      </c>
      <c r="B12" s="242">
        <v>0.39</v>
      </c>
      <c r="C12" s="242">
        <v>0.18</v>
      </c>
      <c r="D12" s="242">
        <v>0.29</v>
      </c>
      <c r="E12" s="242">
        <v>0.18</v>
      </c>
      <c r="F12" s="242">
        <v>0.07</v>
      </c>
      <c r="G12" s="242">
        <v>0.03</v>
      </c>
      <c r="H12" s="242">
        <v>0</v>
      </c>
      <c r="I12" s="242">
        <v>0.25</v>
      </c>
    </row>
    <row r="13" spans="1:9" ht="9.75" customHeight="1">
      <c r="A13" s="166" t="s">
        <v>489</v>
      </c>
      <c r="B13" s="242">
        <v>0.5</v>
      </c>
      <c r="C13" s="242">
        <v>0.7</v>
      </c>
      <c r="D13" s="242">
        <v>0.19</v>
      </c>
      <c r="E13" s="242">
        <v>0.45</v>
      </c>
      <c r="F13" s="242">
        <v>0.21</v>
      </c>
      <c r="G13" s="242">
        <v>0.03</v>
      </c>
      <c r="H13" s="242">
        <v>0</v>
      </c>
      <c r="I13" s="242">
        <v>0.53</v>
      </c>
    </row>
    <row r="14" spans="1:9" ht="9.75" customHeight="1">
      <c r="A14" s="166" t="s">
        <v>490</v>
      </c>
      <c r="B14" s="242">
        <v>0.25</v>
      </c>
      <c r="C14" s="242">
        <v>0.63</v>
      </c>
      <c r="D14" s="242">
        <v>6.68</v>
      </c>
      <c r="E14" s="242">
        <v>0.2</v>
      </c>
      <c r="F14" s="242">
        <v>0.09</v>
      </c>
      <c r="G14" s="242">
        <v>0.05</v>
      </c>
      <c r="H14" s="242">
        <v>0</v>
      </c>
      <c r="I14" s="242">
        <v>1.73</v>
      </c>
    </row>
    <row r="15" spans="1:9" ht="9.75" customHeight="1">
      <c r="A15" s="166" t="s">
        <v>491</v>
      </c>
      <c r="B15" s="242">
        <v>0.51</v>
      </c>
      <c r="C15" s="242">
        <v>0.51</v>
      </c>
      <c r="D15" s="242">
        <v>0.59</v>
      </c>
      <c r="E15" s="242">
        <v>0.21</v>
      </c>
      <c r="F15" s="242">
        <v>0.1</v>
      </c>
      <c r="G15" s="242">
        <v>0.02</v>
      </c>
      <c r="H15" s="242">
        <v>0</v>
      </c>
      <c r="I15" s="242">
        <v>0.39</v>
      </c>
    </row>
    <row r="16" spans="1:9" ht="9.75" customHeight="1">
      <c r="A16" s="166" t="s">
        <v>492</v>
      </c>
      <c r="B16" s="242">
        <v>0.48</v>
      </c>
      <c r="C16" s="242">
        <v>0.21</v>
      </c>
      <c r="D16" s="242">
        <v>0.18</v>
      </c>
      <c r="E16" s="242">
        <v>0.02</v>
      </c>
      <c r="F16" s="242">
        <v>0.06</v>
      </c>
      <c r="G16" s="242">
        <v>0.02</v>
      </c>
      <c r="H16" s="242">
        <v>0.02</v>
      </c>
      <c r="I16" s="242">
        <v>0.51</v>
      </c>
    </row>
    <row r="17" spans="1:9" ht="9.75" customHeight="1">
      <c r="A17" s="166" t="s">
        <v>493</v>
      </c>
      <c r="B17" s="242">
        <v>0.31</v>
      </c>
      <c r="C17" s="242">
        <v>0.05</v>
      </c>
      <c r="D17" s="242">
        <v>0.22</v>
      </c>
      <c r="E17" s="242">
        <v>0.16</v>
      </c>
      <c r="F17" s="242">
        <v>0.23</v>
      </c>
      <c r="G17" s="242">
        <v>0.03</v>
      </c>
      <c r="H17" s="242">
        <v>0.03</v>
      </c>
      <c r="I17" s="242">
        <v>0.29</v>
      </c>
    </row>
    <row r="18" spans="1:9" ht="9.75" customHeight="1">
      <c r="A18" s="166" t="s">
        <v>494</v>
      </c>
      <c r="B18" s="242">
        <v>0.38</v>
      </c>
      <c r="C18" s="242">
        <v>0.19</v>
      </c>
      <c r="D18" s="242">
        <v>0.16</v>
      </c>
      <c r="E18" s="242">
        <v>0.1</v>
      </c>
      <c r="F18" s="242">
        <v>0.21</v>
      </c>
      <c r="G18" s="242">
        <v>0.03</v>
      </c>
      <c r="H18" s="242">
        <v>0.01</v>
      </c>
      <c r="I18" s="242">
        <v>0.32</v>
      </c>
    </row>
    <row r="19" spans="1:9" ht="9.75" customHeight="1">
      <c r="A19" s="166" t="s">
        <v>495</v>
      </c>
      <c r="B19" s="242">
        <v>0.44</v>
      </c>
      <c r="C19" s="242">
        <v>0.12</v>
      </c>
      <c r="D19" s="242">
        <v>0.1</v>
      </c>
      <c r="E19" s="242">
        <v>0.12</v>
      </c>
      <c r="F19" s="242">
        <v>0.21</v>
      </c>
      <c r="G19" s="242">
        <v>0.02</v>
      </c>
      <c r="H19" s="242">
        <v>0.01</v>
      </c>
      <c r="I19" s="242">
        <v>0.36</v>
      </c>
    </row>
    <row r="20" spans="1:9" ht="9.75" customHeight="1">
      <c r="A20" s="166" t="s">
        <v>496</v>
      </c>
      <c r="B20" s="242">
        <v>0.32</v>
      </c>
      <c r="C20" s="242">
        <v>0.1</v>
      </c>
      <c r="D20" s="242">
        <v>0.18</v>
      </c>
      <c r="E20" s="242">
        <v>0.02</v>
      </c>
      <c r="F20" s="242">
        <v>0.08</v>
      </c>
      <c r="G20" s="242">
        <v>0.01</v>
      </c>
      <c r="H20" s="242">
        <v>0.01</v>
      </c>
      <c r="I20" s="242">
        <v>0.29</v>
      </c>
    </row>
    <row r="21" spans="1:9" ht="9.75" customHeight="1">
      <c r="A21" s="166" t="s">
        <v>497</v>
      </c>
      <c r="B21" s="242">
        <v>0.39</v>
      </c>
      <c r="C21" s="242">
        <v>0.25</v>
      </c>
      <c r="D21" s="242">
        <v>0.1</v>
      </c>
      <c r="E21" s="242">
        <v>0.16</v>
      </c>
      <c r="F21" s="242">
        <v>0.26</v>
      </c>
      <c r="G21" s="242">
        <v>0.03</v>
      </c>
      <c r="H21" s="242">
        <v>0.02</v>
      </c>
      <c r="I21" s="242">
        <v>0.43</v>
      </c>
    </row>
    <row r="22" spans="1:9" ht="9.75" customHeight="1">
      <c r="A22" s="166" t="s">
        <v>498</v>
      </c>
      <c r="B22" s="242">
        <v>1.35</v>
      </c>
      <c r="C22" s="242">
        <v>35.15</v>
      </c>
      <c r="D22" s="242">
        <v>1.21</v>
      </c>
      <c r="E22" s="235"/>
      <c r="F22" s="242">
        <v>0.88</v>
      </c>
      <c r="G22" s="242">
        <v>0.6</v>
      </c>
      <c r="H22" s="242">
        <v>0.22</v>
      </c>
      <c r="I22" s="242">
        <v>15.83</v>
      </c>
    </row>
    <row r="23" spans="1:9" ht="9.75" customHeight="1">
      <c r="A23" s="166" t="s">
        <v>499</v>
      </c>
      <c r="B23" s="242">
        <v>0.36</v>
      </c>
      <c r="C23" s="242">
        <v>0.08</v>
      </c>
      <c r="D23" s="242">
        <v>0.21</v>
      </c>
      <c r="E23" s="242">
        <v>0.33</v>
      </c>
      <c r="F23" s="242">
        <v>0.34</v>
      </c>
      <c r="G23" s="242">
        <v>0.03</v>
      </c>
      <c r="H23" s="242">
        <v>0.02</v>
      </c>
      <c r="I23" s="242">
        <v>0.33</v>
      </c>
    </row>
    <row r="24" spans="1:9" ht="9.75" customHeight="1">
      <c r="A24" s="166" t="s">
        <v>534</v>
      </c>
      <c r="B24" s="242">
        <v>0.46</v>
      </c>
      <c r="C24" s="242">
        <v>0.57</v>
      </c>
      <c r="D24" s="242">
        <v>0.39</v>
      </c>
      <c r="E24" s="242">
        <v>0.29</v>
      </c>
      <c r="F24" s="242">
        <v>0.38</v>
      </c>
      <c r="G24" s="242">
        <v>0.04</v>
      </c>
      <c r="H24" s="242">
        <v>0.03</v>
      </c>
      <c r="I24" s="242">
        <v>0.67</v>
      </c>
    </row>
    <row r="25" spans="1:9" ht="9.75" customHeight="1">
      <c r="A25" s="166" t="s">
        <v>501</v>
      </c>
      <c r="B25" s="242">
        <v>0.43</v>
      </c>
      <c r="C25" s="242">
        <v>0.17</v>
      </c>
      <c r="D25" s="242">
        <v>0.06</v>
      </c>
      <c r="E25" s="242">
        <v>0.43</v>
      </c>
      <c r="F25" s="242">
        <v>0.06</v>
      </c>
      <c r="G25" s="242">
        <v>0.02</v>
      </c>
      <c r="H25" s="242">
        <v>0.01</v>
      </c>
      <c r="I25" s="242">
        <v>0.28</v>
      </c>
    </row>
    <row r="26" spans="1:9" ht="9.75" customHeight="1">
      <c r="A26" s="166" t="s">
        <v>502</v>
      </c>
      <c r="B26" s="242">
        <v>1.67</v>
      </c>
      <c r="C26" s="242">
        <v>0.95</v>
      </c>
      <c r="D26" s="242">
        <v>1.36</v>
      </c>
      <c r="E26" s="235"/>
      <c r="F26" s="242">
        <v>1.06</v>
      </c>
      <c r="G26" s="242">
        <v>0.87</v>
      </c>
      <c r="H26" s="242">
        <v>0.26</v>
      </c>
      <c r="I26" s="242">
        <v>3.1</v>
      </c>
    </row>
    <row r="27" spans="1:9" ht="9.75" customHeight="1">
      <c r="A27" s="166" t="s">
        <v>503</v>
      </c>
      <c r="B27" s="242">
        <v>0.39</v>
      </c>
      <c r="C27" s="242">
        <v>0.87</v>
      </c>
      <c r="D27" s="242">
        <v>0.13</v>
      </c>
      <c r="E27" s="242">
        <v>0.05</v>
      </c>
      <c r="F27" s="242">
        <v>0.19</v>
      </c>
      <c r="G27" s="242">
        <v>0.05</v>
      </c>
      <c r="H27" s="242">
        <v>0</v>
      </c>
      <c r="I27" s="242">
        <v>0.46</v>
      </c>
    </row>
    <row r="28" spans="1:9" ht="9.75" customHeight="1">
      <c r="A28" s="166" t="s">
        <v>504</v>
      </c>
      <c r="B28" s="242">
        <v>0.96</v>
      </c>
      <c r="C28" s="242">
        <v>10.88</v>
      </c>
      <c r="D28" s="242">
        <v>0.59</v>
      </c>
      <c r="E28" s="235"/>
      <c r="F28" s="242">
        <v>0.08</v>
      </c>
      <c r="G28" s="242">
        <v>0.14</v>
      </c>
      <c r="H28" s="242">
        <v>0.07</v>
      </c>
      <c r="I28" s="242">
        <v>3.9</v>
      </c>
    </row>
    <row r="29" spans="1:9" ht="9.75" customHeight="1">
      <c r="A29" s="166" t="s">
        <v>505</v>
      </c>
      <c r="B29" s="242">
        <v>0.82</v>
      </c>
      <c r="C29" s="242">
        <v>0.25</v>
      </c>
      <c r="D29" s="242">
        <v>0.27</v>
      </c>
      <c r="E29" s="242">
        <v>0.2</v>
      </c>
      <c r="F29" s="242">
        <v>0.09</v>
      </c>
      <c r="G29" s="242">
        <v>0.03</v>
      </c>
      <c r="H29" s="242">
        <v>0.02</v>
      </c>
      <c r="I29" s="242">
        <v>1.96</v>
      </c>
    </row>
    <row r="30" spans="1:9" ht="9.75" customHeight="1">
      <c r="A30" s="166" t="s">
        <v>506</v>
      </c>
      <c r="B30" s="242">
        <v>0.71</v>
      </c>
      <c r="C30" s="242">
        <v>3.55</v>
      </c>
      <c r="D30" s="242">
        <v>0.21</v>
      </c>
      <c r="E30" s="242">
        <v>0.32</v>
      </c>
      <c r="F30" s="242">
        <v>0.07</v>
      </c>
      <c r="G30" s="242">
        <v>0.06</v>
      </c>
      <c r="H30" s="242">
        <v>0.05</v>
      </c>
      <c r="I30" s="242">
        <v>4.44</v>
      </c>
    </row>
    <row r="31" spans="1:9" ht="9.75" customHeight="1">
      <c r="A31" s="243" t="s">
        <v>507</v>
      </c>
      <c r="B31" s="244">
        <f>AVERAGE(B3:B30)</f>
        <v>0.5385714285714286</v>
      </c>
      <c r="C31" s="244">
        <f aca="true" t="shared" si="0" ref="C31:I31">AVERAGE(C3:C30)</f>
        <v>2.1585714285714284</v>
      </c>
      <c r="D31" s="244">
        <f t="shared" si="0"/>
        <v>0.6550000000000001</v>
      </c>
      <c r="E31" s="244">
        <f t="shared" si="0"/>
        <v>0.2</v>
      </c>
      <c r="F31" s="244">
        <f t="shared" si="0"/>
        <v>0.2653571428571428</v>
      </c>
      <c r="G31" s="244">
        <f t="shared" si="0"/>
        <v>0.19892857142857134</v>
      </c>
      <c r="H31" s="244">
        <f t="shared" si="0"/>
        <v>0.0467857142857143</v>
      </c>
      <c r="I31" s="244">
        <f t="shared" si="0"/>
        <v>2.4864285714285708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PFernandez</cp:lastModifiedBy>
  <cp:lastPrinted>2001-04-14T14:15:46Z</cp:lastPrinted>
  <dcterms:created xsi:type="dcterms:W3CDTF">2000-11-08T10:11:34Z</dcterms:created>
  <dcterms:modified xsi:type="dcterms:W3CDTF">2003-12-14T12:03:07Z</dcterms:modified>
  <cp:category/>
  <cp:version/>
  <cp:contentType/>
  <cp:contentStatus/>
</cp:coreProperties>
</file>